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core.xml" ContentType="application/vnd.openxmlformats-package.core-properties+xml"/>
  <Override PartName="/docProps/app.xml" ContentType="application/vnd.openxmlformats-officedocument.extended-properties+xml"/>
  <Override PartName="/xl/workbook.xml" ContentType="application/vnd.openxmlformats-officedocument.spreadsheetml.sheet.main+xml"/>
  <Override PartName="/xl/styles.xml" ContentType="application/vnd.openxmlformats-officedocument.spreadsheetml.styles+xml"/>
  <Override PartName="/xl/sharedStrings.xml" ContentType="application/vnd.openxmlformats-officedocument.spreadsheetml.sharedStrings+xml"/>
  <Override PartName="/xl/theme/theme1.xml" ContentType="application/vnd.openxmlformats-officedocument.theme+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fileSharing userName="Jana Vostrčilová" reservationPassword="0"/>
  <workbookPr/>
  <bookViews>
    <workbookView xWindow="240" yWindow="120" windowWidth="14940" windowHeight="9225" activeTab="0"/>
  </bookViews>
  <sheets>
    <sheet name="Rekapitulace" sheetId="1" r:id="rId1"/>
    <sheet name="SO 000" sheetId="2" r:id="rId2"/>
    <sheet name="SO 182" sheetId="3" r:id="rId3"/>
    <sheet name="SO 201" sheetId="4" r:id="rId4"/>
    <sheet name="SO 251" sheetId="5" r:id="rId5"/>
    <sheet name="SO 252" sheetId="6" r:id="rId6"/>
    <sheet name="SO 401" sheetId="7" r:id="rId7"/>
    <sheet name="SO 402" sheetId="8" r:id="rId8"/>
    <sheet name="SO 403" sheetId="9" r:id="rId9"/>
  </sheets>
  <definedNames/>
  <calcPr/>
  <webPublishing/>
</workbook>
</file>

<file path=xl/sharedStrings.xml><?xml version="1.0" encoding="utf-8"?>
<sst xmlns="http://schemas.openxmlformats.org/spreadsheetml/2006/main" count="3999" uniqueCount="890">
  <si>
    <t>Firma: MDS Projekt s.r.o.</t>
  </si>
  <si>
    <t>Rekapitulace ceny</t>
  </si>
  <si>
    <t>Stavba: 2015-19-3 - Most ev.č. 33765-2 Křižanovice VD</t>
  </si>
  <si>
    <t>Varianta: ZŘ - Základní řešení</t>
  </si>
  <si>
    <t>Celková cena bez DPH:</t>
  </si>
  <si>
    <t>Celková cena s DPH:</t>
  </si>
  <si>
    <t>Objekt</t>
  </si>
  <si>
    <t>Popis</t>
  </si>
  <si>
    <t>Cena bez DPH</t>
  </si>
  <si>
    <t>DPH</t>
  </si>
  <si>
    <t>Cena s DPH</t>
  </si>
  <si>
    <t>ASPE10</t>
  </si>
  <si>
    <t>S</t>
  </si>
  <si>
    <t>Soupis prací objektu</t>
  </si>
  <si>
    <t xml:space="preserve">Stavba: </t>
  </si>
  <si>
    <t>2015-19-3</t>
  </si>
  <si>
    <t>Most ev.č. 33765-2 Křižanovice VD</t>
  </si>
  <si>
    <t>O</t>
  </si>
  <si>
    <t>Rozpočet:</t>
  </si>
  <si>
    <t>0,00</t>
  </si>
  <si>
    <t>15,00</t>
  </si>
  <si>
    <t>21,00</t>
  </si>
  <si>
    <t>3</t>
  </si>
  <si>
    <t>2</t>
  </si>
  <si>
    <t>SO 000</t>
  </si>
  <si>
    <t>Všeobecné a ostatní náklady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</si>
  <si>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</si>
  <si>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</si>
  <si>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</si>
  <si>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</si>
  <si>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</si>
  <si>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</si>
  <si>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</si>
  <si>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</si>
  <si>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</si>
  <si>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</si>
  <si>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</si>
  <si>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</si>
  <si>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</si>
  <si>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</si>
  <si>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</si>
  <si>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</si>
  <si>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</si>
  <si>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</si>
  <si>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</si>
  <si>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</si>
  <si>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02111</t>
  </si>
  <si>
    <t/>
  </si>
  <si>
    <t>PROSTORY PRO OBJEDNATELE - KANCELÁŘE - NÁJEM</t>
  </si>
  <si>
    <t>KPLMĚSÍC</t>
  </si>
  <si>
    <t>PP</t>
  </si>
  <si>
    <t>VV</t>
  </si>
  <si>
    <t>kompletní zajištění prostoru pro zástupce objednatele, TDI a AD pro kancelářskou činnost, projednání a jednání 
celkem předpoklad na 8-16 měsíců a nebo po celou dobu realizace stavby s maximální dobou trvání 8-10 měsíců. 
Součástí zajištěných prostor na stavebě bude stůl, židle pro jednání a projednání. Včetně elektropřípojky a topení. 
16=16,000 [A]</t>
  </si>
  <si>
    <t>TS</t>
  </si>
  <si>
    <t>zahrnuje náklady na pronájem zařízení</t>
  </si>
  <si>
    <t>02730</t>
  </si>
  <si>
    <t>A</t>
  </si>
  <si>
    <t>POMOC PRÁCE ZŘÍZ NEBO ZAJIŠŤ OCHRANU INŽENÝRSKÝCH SÍTÍ</t>
  </si>
  <si>
    <t>KPL</t>
  </si>
  <si>
    <t>Položka společná pro celou stavbu 
Zahrnuje náklady na veškeré nutné ochrany a oprávněně požadovaná opatření vlastníkem dotčené inženýrské sítě a případné další související práce na obnažených nebo jiným způsobem dotčených inženýrských sítí. 
Zajištění stávajících inženýrských sítí stávající  
Případné sondy, zajištění před stavebními pracemi po dobu výstavby SO 182, 201, 251, 252, 401, 402, 403 
1=1,000 [A]</t>
  </si>
  <si>
    <t>zahrnuje veškeré náklady spojené s objednatelem požadovanými zařízeními</t>
  </si>
  <si>
    <t>027421</t>
  </si>
  <si>
    <t>PROVIZORNÍ LÁVKY - MONTÁŽ</t>
  </si>
  <si>
    <t>celkem dočasná lávka pro obsluhu strojovny, VO, inspekci atp. a přeložky inženýrských sítí po dobu realizace stavby. 
Vše dle schema ve výkresové dokumentaci v dané min. šířce 0,80m a dané délce (20,0+15,0+15,0+6,0)=56,0m komplet. Kotvení, osazení, montáž, konzoly, uložení, příslušenství a nosná konstrukce z inventáře zhotovitele. 
Komplet dodávka a montáž 
1=1,000 [A]</t>
  </si>
  <si>
    <t>027422</t>
  </si>
  <si>
    <t>PROVIZORNÍ LÁVKY - NÁJEMNÉ</t>
  </si>
  <si>
    <t>celkem dočasná lávka pro obsluhu strojovny, VO, inspekci atp. a přeložky inženýrských sítí po dobu realizace stavby. 
Vše dle schema ve výkresové dokumentaci v dané min. šířce 0,80m a dané délce (20,0+15,0+15,0+6,0)=56,0m komplet. Kotvení, osazení, montáž, konzoly, uložení, příslušenství a nosná konstrukce z inventáře zhotovitele. 
Komplet pronájem pro tuto stavbu na celou dobu realizace dle požadavku akce a požadavku zhotovitele. 
1=1,000 [A]</t>
  </si>
  <si>
    <t>027423</t>
  </si>
  <si>
    <t>PROVIZORNÍ LÁVKY - DEMONTÁŽ</t>
  </si>
  <si>
    <t>celkem dočasná lávka pro obsluhu strojovny, VO, inspekci atp. a přeložky inženýrských sítí po dobu realizace stavby. 
Vše dle schema ve výkresové dokumentaci v dané min. šířce 0,80m a dané délce (20,0+15,0+15,0+6,0)=56,0m komplet. Kotvení, osazení, montáž, konzoly, uložení, příslušenství a nosná konstrukce z inventáře zhotovitele. 
Komplet demontáž a odvoz. 
1=1,000 [A]</t>
  </si>
  <si>
    <t>02910</t>
  </si>
  <si>
    <t>OSTATNÍ POŽADAVKY - ZEMĚMĚŘIČSKÁ MĚŘENÍ</t>
  </si>
  <si>
    <t>cena za zaměření skutečného provedení stavby výškopisné i polohopisné  
Celkem rozsah dle SOD 
1=1,000 [A]</t>
  </si>
  <si>
    <t>zahrnuje veškeré náklady spojené s objednatelem požadovanými pracemi,   
- pro stanovení orientační investorské ceny určete jednotkovou cenu jako 1% odhadované ceny stavby</t>
  </si>
  <si>
    <t>7</t>
  </si>
  <si>
    <t>02920</t>
  </si>
  <si>
    <t>OSTATNÍ POŽADAVKY - OCHRANA ŽIVOTNÍHO PROSTŘEDÍ</t>
  </si>
  <si>
    <t>Celkem práce dle požadavku ŽP související se zajištěním a pracemi ve vodním toku a ve vodním dílu. Vše dle dokladové části a vyjádření ŽP, právce vodního toku atp. 
Položka obsahuje komplet zajišťující práce. 
celkem soubor 1 =1,000 [A]</t>
  </si>
  <si>
    <t>zahrnuje veškeré náklady spojené s objednatelem požadovanými pracemi</t>
  </si>
  <si>
    <t>8</t>
  </si>
  <si>
    <t>02946</t>
  </si>
  <si>
    <t>OSTAT POŽADAVKY - FOTODOKUMENTACE</t>
  </si>
  <si>
    <t>Položka společná pro celou stavbu 
Rozsah prací je dfinován SOD akce mezi objednatelem a dodavatelem stavby. 
Zpracování podrobné fotodokumentace s časovým určením vč.popisu.  
1=1,000 [A]</t>
  </si>
  <si>
    <t>položka zahrnuje:  
- fotodokumentaci zadavatelem požadovaného děje a konstrukcí v požadovaných časových intervalech  
- zadavatelem specifikované výstupy (fotografie v papírovém a digitálním formátu) v požadovaném počtu</t>
  </si>
  <si>
    <t>029511</t>
  </si>
  <si>
    <t>OSTATNÍ POŽADAVKY - POSUDKY A KONTROLY</t>
  </si>
  <si>
    <t>Položka zahrnuje pasport dotčených pozemků dočasným záborem stavby dle technické zprávy 
Zdokumentování (pasportizace) stávajícího stavu konstrukce komunikace, objektů hráze a pozemků dočasného záboru, projednání a odsouhlasení dotčenými osobami, správci, vlastníky.  
Provedení souboru prací PŘED započetím stavebních prací vč. vypracování zprávy vč. projednání a odsouhlasení 
Provedení souboru prací v PRŮBĚHU výstavby akce - 1x/měsíc vč. vypracování zprávy vč. projednání a odsouhlasení 
Provedení souboru prací PO dokončení stavebních prací vč. vypracování zprávy vč. projednání a odsouhlasení 
Závěrečné vyhodnocení stavu ploch, objektů apod., návrh nápravných opatření, závěrečná zpráva jako podklad pro nápravná opatření řešení mimo tuto akci (v rámci samostatné akci) 
1=1,000 [A]</t>
  </si>
  <si>
    <t>02990</t>
  </si>
  <si>
    <t>OSTATNÍ POŽADAVKY - INFORMAČNÍ TABULE</t>
  </si>
  <si>
    <t>Publicita stavby dle požadavku objednatele, grafického manuálu a počtu dle SOD, ZOP objednatele. 
Jedná se o pronájem - zahrnuje konstrukci a polep, vč. dodávky, montáže a demontáže 
celkem soubor 1 =1,000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</si>
  <si>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</si>
  <si>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11</t>
  </si>
  <si>
    <t>03100</t>
  </si>
  <si>
    <t>ZAŘÍZENÍ STAVENIŠTĚ - ZŘÍZENÍ, PROVOZ, DEMONTÁŽ</t>
  </si>
  <si>
    <t>Položka v souladu se SOD a Obchodními podmínkami. 
Celkem kompletní za zařízení staveniště, přípojky, energie, buňkoviště, oplocení atp. Komplet soubor 
1=1,000 [A]</t>
  </si>
  <si>
    <t>zahrnuje objednatelem povolené náklady na pořízení (event. pronájem), provozování, udržování a likvidaci zhotovitelova zařízení</t>
  </si>
  <si>
    <t>12</t>
  </si>
  <si>
    <t>03360</t>
  </si>
  <si>
    <t>SLUŽBY ZAJIŠŤUJÍCÍ OSTRAHU</t>
  </si>
  <si>
    <t>Položka v souladu se SOD a Obchodními podmínkami. 
Celkem kompletní zajistění ostrany v době realizace akce 
1=1,000 [A]</t>
  </si>
  <si>
    <t>zahrnuje objednatelem povolené náklady na služby pro zhotovitele</t>
  </si>
  <si>
    <t>SO 182</t>
  </si>
  <si>
    <t>Dočasné dopravní opatření</t>
  </si>
  <si>
    <t>014101</t>
  </si>
  <si>
    <t>POPLATKY ZA SKLÁDKU</t>
  </si>
  <si>
    <t>M3</t>
  </si>
  <si>
    <t>poplatky za uložení zemin a přebytků výkopku - skládka dle zadávacích podmínek v režii dodavatele s poplatkem a evidencí 
celkem položka 12920 - 160,0=160,000 [A]</t>
  </si>
  <si>
    <t>zahrnuje veškeré poplatky provozovateli skládky související s uložením odpadu na skládce.</t>
  </si>
  <si>
    <t>02720</t>
  </si>
  <si>
    <t>POMOC PRÁCE ZŘÍZ NEBO ZAJIŠŤ REGULACI A OCHRANU DOPRAVY</t>
  </si>
  <si>
    <t>Položka zahrnuje kompletní DIO během výstavby, montáže, demontáže a odstranění DIO SO 182. 
Položka zahrnuje osazení dopravního značení, jeho údržbu a odstranění po dobu DIO. Včetně projednání DIO, odsouhasení (policie ČR DI, SUS PK, Stavební úřad, Silniční správní úřad atp.) a zajištění stanovení o dočasném dopravním opatření. 
Soustava DZ a řízení dopravy na staveništi. 
1=1,000 [A]</t>
  </si>
  <si>
    <t>02943</t>
  </si>
  <si>
    <t>OSTATNÍ POŽADAVKY - VYPRACOVÁNÍ RDS</t>
  </si>
  <si>
    <t>Položka v souladu se SOD a Obchodními podmínkami. 
cena za vypracování - RDS (realizační dokumentace stavby) pro SO 182 včetně projednání DIO, Stanovení, odsouhlasení a povolení DIO. 
Celkem včetně návrhu oprav komunikací využitých pro DIO včetně odsouhlasení objednatelem, TDI a AD 
1=1,000 [A]</t>
  </si>
  <si>
    <t>Položka zahrnuje pasport dotčených komunikací pro převedení DIO. 
Zdokumentování (pasportizace) stávajícího stavu konstrukce komunikace, objektů a pozemků dočasného záboru, projednání a odsouhlasení dotčenými osobami, správci, vlastníky. Pasportizace komunikací určených k DIO. 
Provedení souboru prací PŘED započetím stavebních prací vč. vypracování zprávy vč. projednání a odsouhlasení 
Provedení souboru prací v PRŮBĚHU realizace akce - 1x/měsíc vč. vypracování zprávy vč. projednání a odsouhlasení 
Provedení souboru prací PO dokončení stavebních prací vč. vypracování zprávy vč. projednání a odsouhlasení 
Závěrečné vyhodnocení stavu komunikací., návrh nápravných opatření, závěrečná zpráva jako podklad pro nápravná opatření řešení opravy vozovky komunikací objízdných tras. 
1=1,000 [A]</t>
  </si>
  <si>
    <t>Zemní práce</t>
  </si>
  <si>
    <t>11372</t>
  </si>
  <si>
    <t>FRÉZOVÁNÍ ZPEVNĚNÝCH PLOCH ASFALTOVÝCH</t>
  </si>
  <si>
    <t>Komplet včetně manipulace, dopravy a uložení na předepsané skládce. 
Položka nezahrnuje poplatek za uložení a zahrnuje uložení na skládku. Uložení na skládce objednatele nebo odkup dle SOD 
Frézovaný materiál odkoupí zhotovitel dle požadavku objednatele a SOD. 
celkem oprava komunikací objízdných tras - 6,0*4*200,0*0,1=480,000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</si>
  <si>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</si>
  <si>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12920</t>
  </si>
  <si>
    <t>ČIŠTĚNÍ KRAJNIC OD NÁNOSU</t>
  </si>
  <si>
    <t>Třída těžitelnosti je uvažována dle ČSN 73 3050. Tato třída těžitelnosti odpovídá třídě I. dle ČSN 73 6133 a TKP 4- 2005. 
Položka zahrnuje poplatek za uložení a nezahrnuje uložení na skládku. Poplatek za uložení v položce 0141*** 
celkem oprava objízdných tras - 0,1*1,0*200,0*2*4=160,000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</si>
  <si>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</si>
  <si>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Komunikace</t>
  </si>
  <si>
    <t>56930</t>
  </si>
  <si>
    <t>ZPEVNĚNÍ KRAJNIC ZE ŠTĚRKODRTI</t>
  </si>
  <si>
    <t>celkem krajnice ze štěrkodrti - 2*1,0*200,0*4*0,1=160,000 [A]</t>
  </si>
  <si>
    <t>- dodání kameniva předepsané kvality a zrnitosti  
- rozprostření a zhutnění vrstvy v předepsané tloušťce  
- zřízení vrstvy bez rozlišení šířky, pokládání vrstvy po etapách</t>
  </si>
  <si>
    <t>572212</t>
  </si>
  <si>
    <t>SPOJOVACÍ POSTŘIK Z MODIFIK ASFALTU DO 0,5KG/M2</t>
  </si>
  <si>
    <t>M2</t>
  </si>
  <si>
    <t>dle PD - PSE - 0,15-0,5 kg/m2 
vozovka na podkladní vrstvě - 6,0*4,0*200,0=4 800,000 [A] 
vozovka na ložné vrstvě - 6,0*4,0*200,0=4 800,000 [B] 
Celkem: A+B=9 600,000 [C]</t>
  </si>
  <si>
    <t>- dodání všech předepsaných materiálů pro postřiky v předepsaném množství  
- provedení dle předepsaného technologického předpisu  
- zřízení vrstvy bez rozlišení šířky, pokládání vrstvy po etapách  
- úpravu napojení, ukončení</t>
  </si>
  <si>
    <t>574A34</t>
  </si>
  <si>
    <t>ASFALTOVÝ BETON PRO OBRUSNÉ VRSTVY ACO 11+, 11S TL. 40MM</t>
  </si>
  <si>
    <t>vrstvy konstrukce vozovky nájezdové rampy (ACO 11 S) - 6,0*4*200,0=4 800,000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</si>
  <si>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</si>
  <si>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574C56</t>
  </si>
  <si>
    <t>ASFALTOVÝ BETON PRO LOŽNÍ VRSTVY ACL 16+, 16S TL. 60MM</t>
  </si>
  <si>
    <t>vrstvy konstrukce vozovky nájezdové rampy (ACL 16 S) - 6,0*4*200,0=4 800,000 [A]</t>
  </si>
  <si>
    <t>Ostatní konstrukce a práce</t>
  </si>
  <si>
    <t>914132</t>
  </si>
  <si>
    <t>DOPRAVNÍ ZNAČKY ZÁKLADNÍ VELIKOSTI OCELOVÉ FÓLIE TŘ 2 - MONTÁŽ S PŘEMÍSTĚNÍM</t>
  </si>
  <si>
    <t>KUS</t>
  </si>
  <si>
    <t>Soustava svislých dopravních značek vhodných a odsouhlasených pro SO 182 (komplet za kus) (sloupky a patní desky samostatná položka) 
Celkem DIO - pouze pronájem na danou stavbu.  
Celkem DIO - 2+2+5+14+2+2=27,000 [A] 
Celkem (bude čerpána dle skutečného provedení DIO a se souhlasem objednatele) - 15 ks=15,000 [B] 
Celkem: A+B=42,000 [C]</t>
  </si>
  <si>
    <t>položka zahrnuje:  
- dopravu demontované značky z dočasné skládky  
- osazení a montáž značky na místě určeném projektem  
- nutnou opravu poškozených částí  
nezahrnuje dodávku značky</t>
  </si>
  <si>
    <t>914133</t>
  </si>
  <si>
    <t>DOPRAVNÍ ZNAČKY ZÁKLADNÍ VELIKOSTI OCELOVÉ FÓLIE TŘ 2 - DEMONTÁŽ</t>
  </si>
  <si>
    <t>Položka zahrnuje odstranění, demontáž a odklizení materiálu s odvozem na předepsané místo</t>
  </si>
  <si>
    <t>13</t>
  </si>
  <si>
    <t>914139</t>
  </si>
  <si>
    <t>DOPRAV ZNAČKY ZÁKLAD VEL OCEL FÓLIE TŘ 2 - NÁJEMNÉ</t>
  </si>
  <si>
    <t>KSDEN</t>
  </si>
  <si>
    <t>Soustava svislých dopravních značek vhodných a odsouhlasených pro SO 182 (komplet za kus) (sloupky a patní desky samostatná položka) 
Celkem DIO - pouze pronájem na danou stavbu.  
Celkem DIO - (2+2+5+14+2+2)*(8*30+8*31)=13 176,000 [A] 
Celkem (bude čerpána dle skutečného provedení DIO a se souhlasem objednatele) - 15*(8*30+8*31)=7 320,000 [B] 
Celkem: A+B=20 496,000 [C]</t>
  </si>
  <si>
    <t>položka zahrnuje sazbu za pronájem dopravních značek a zařízení, počet jednotek je určen jako součin počtu značek a počtu dní použití</t>
  </si>
  <si>
    <t>14</t>
  </si>
  <si>
    <t>914432</t>
  </si>
  <si>
    <t>DOPRAVNÍ ZNAČKY 100X150CM OCELOVÉ FÓLIE TŘ 2 - MONTÁŽ S PŘEMÍSTĚNÍM</t>
  </si>
  <si>
    <t>Soustava svislých dopravních značek vhodných a odsouhlasených pro SO 182 (komplet za kus) (sloupky a patní desky samostatná položka) 
Celkem DIO - pouze pronájem na danou stavbu.  
Celkem DIO - (5)=5,000 [B] 
Celkem (bude čerpána dle skutečného provedení DIO a se souhlasem objednatele) - 5 ks=5,000 [A] 
Celkem: B+A=10,000 [C]</t>
  </si>
  <si>
    <t>15</t>
  </si>
  <si>
    <t>914433</t>
  </si>
  <si>
    <t>DOPRAVNÍ ZNAČKY 100X150CM OCELOVÉ FÓLIE TŘ 2 - DEMONTÁŽ</t>
  </si>
  <si>
    <t>Soustava svislých dopravních značek vhodných a odsouhlasených pro SO 182 (komplet za kus) (sloupky a patní desky samostatná položka) 
Celkem DIO - pouze pronájem na danou stavbu.  
Celkem DIO - (5)=5,000 [A] 
Celkem (bude čerpána dle skutečného provedení DIO a se souhlasem objednatele) - 5 ks=5,000 [B] 
Celkem: A+B=10,000 [C]</t>
  </si>
  <si>
    <t>16</t>
  </si>
  <si>
    <t>914439</t>
  </si>
  <si>
    <t>DOPRAV ZNAČKY 100X150CM OCEL FÓLIE TŘ 2 - NÁJEMNÉ</t>
  </si>
  <si>
    <t>Soustava svislých dopravních značek vhodných a odsouhlasených pro SO 182 (komplet za kus) (sloupky a patní desky samostatná položka) 
Celkem DIO - pouze pronájem na danou stavbu.  
Celkem DIO - (5)*(8*30+8*31)=2 440,000 [A] 
Celkem (bude čerpána dle skutečného provedení DIO a se souhlasem objednatele) - 5*(8*30+8*31)=2 440,000 [B] 
Celkem: A+B=4 880,000 [C]</t>
  </si>
  <si>
    <t>17</t>
  </si>
  <si>
    <t>916122</t>
  </si>
  <si>
    <t>DOPRAV SVĚTLO VÝSTRAŽ SOUPRAVA 3KS - MONTÁŽ S PŘESUNEM</t>
  </si>
  <si>
    <t>Soustava svislých dopravních značek vhodných a odsouhlasených pro SO 182 (komplet za kus) (připevněné na DZ Z2) 
Celkem DIO - pouze pronájem na danou stavbu.  
Celkem DIO - (2*3)=6,000 [A]</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</si>
  <si>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</si>
  <si>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18</t>
  </si>
  <si>
    <t>916123</t>
  </si>
  <si>
    <t>DOPRAV SVĚTLO VÝSTRAŽ SOUPRAVA 3KS - DEMONTÁŽ</t>
  </si>
  <si>
    <t>Položka zahrnuje odstranění, demontáž a odklizení zařízení s odvozem na předepsané místo</t>
  </si>
  <si>
    <t>19</t>
  </si>
  <si>
    <t>916129</t>
  </si>
  <si>
    <t>DOPRAV SVĚTLO VÝSTRAŽ SOUPRAVA 3KS - NÁJEMNÉ</t>
  </si>
  <si>
    <t>Soustava svislých dopravních značek vhodných a odsouhlasených pro SO 182 (komplet za kus) (připevněné na DZ Z2) 
Celkem DIO - pouze pronájem na danou stavbu.  
Celkem DIO - (2*3)*(8*30+8*31)=2 928,000 [A]</t>
  </si>
  <si>
    <t>položka zahrnuje sazbu za pronájem zařízení. Počet měrných jednotek se určí jako součin počtu zařízení a počtu dní použití.</t>
  </si>
  <si>
    <t>20</t>
  </si>
  <si>
    <t>916312</t>
  </si>
  <si>
    <t>DOPRAVNÍ ZÁBRANY Z2 S FÓLIÍ TŘ 1 - MONTÁŽ S PŘESUNEM</t>
  </si>
  <si>
    <t>Soustava svislých dopravních značek vhodných a odsouhlasených pro SO 182 (komplet za kus) (sloupky a patní desky samostatná položka) 
Celkem DIO - pouze pronájem na danou stavbu.  
Celkem DIO - (2*3)=6,000 [A]</t>
  </si>
  <si>
    <t>položka zahrnuje:  
- přemístění zařízení z dočasné skládky a jeho osazení a montáž na místě určeném projektem  
- údržbu po celou dobu trvání funkce, náhradu zničených nebo ztracených kusů, nutnou opravu poškozených částí</t>
  </si>
  <si>
    <t>21</t>
  </si>
  <si>
    <t>916313</t>
  </si>
  <si>
    <t>DOPRAVNÍ ZÁBRANY Z2 S FÓLIÍ TŘ 1 - DEMONTÁŽ</t>
  </si>
  <si>
    <t>22</t>
  </si>
  <si>
    <t>916319</t>
  </si>
  <si>
    <t>DOPRAVNÍ ZÁBRANY Z2 - NÁJEMNÉ</t>
  </si>
  <si>
    <t>Soustava svislých dopravních značek vhodných a odsouhlasených pro SO 182 (komplet za kus) (sloupky a patní desky samostatná položka) 
Celkem DIO - pouze pronájem na danou stavbu.  
Celkem DIO - (2*3)*(8*30+8*31)=2 928,000 [A]</t>
  </si>
  <si>
    <t>23</t>
  </si>
  <si>
    <t>9166C2</t>
  </si>
  <si>
    <t>DOČASNÁ SVODIDLA, ÚROVEŇ ZADRŽENÍ T3 - MONTÁŽ S PŘESUNEM</t>
  </si>
  <si>
    <t>M</t>
  </si>
  <si>
    <t>Celkem DIO - pouze pronájem na danou stavbu. - Betonová vodící stěna oddělující dopravu a stavbu dle příslušného TP s třídou zadržení  min. T3 
celkem dle DIO - 2*4*4,0=32,000 [A]</t>
  </si>
  <si>
    <t>24</t>
  </si>
  <si>
    <t>9166C3</t>
  </si>
  <si>
    <t>DOČASNÁ SVODIDLA, ÚROVEŇ ZADRŽENÍ T3 - DEMONTÁŽ</t>
  </si>
  <si>
    <t>25</t>
  </si>
  <si>
    <t>9166C9</t>
  </si>
  <si>
    <t>DOČASNÁ SVODIDLA, ÚROVEŇ ZADRŽENÍ T3 - NÁJEMNÉ</t>
  </si>
  <si>
    <t>MDEN</t>
  </si>
  <si>
    <t>Celkem DIO - pouze pronájem na danou stavbu. - Betonová vodící stěna oddělující dopravu a stavbu dle příslušného TP s třídou zadržení  min. T3 
celkem dle DIO - (32)*(8*30+8*31)=15 616,000 [A]</t>
  </si>
  <si>
    <t>položka zahrnuje sazbu za pronájem zařízení. Počet měrných jednotek se určí jako součin délky zařízení a počtu dní použití.</t>
  </si>
  <si>
    <t>26</t>
  </si>
  <si>
    <t>916712</t>
  </si>
  <si>
    <t>UPEVŇOVACÍ KONSTR - PODKLADNÍ DESKA POD 28KG - MONTÁŽ S PŘESUNEM</t>
  </si>
  <si>
    <t>Soustava upevňovacích konstrukcí vhodných a odsouhlasených pro SO 182 (komplet za kus) 
Celkem dle PD a dle položek soupisu prací 
celkem pro položku 91432* - 27+15=42,000 [A] 
celkem pro položku 91443* - 2*(5+5)=20,000 [B] 
celkem pro položku 91631* - 2*6=12,000 [C] 
Celkem: A+B+C=74,000 [D]</t>
  </si>
  <si>
    <t>27</t>
  </si>
  <si>
    <t>916713</t>
  </si>
  <si>
    <t>UPEVŇOVACÍ KONSTR - PODKLADNÍ DESKA POD 28KG - DEMONTÁŽ</t>
  </si>
  <si>
    <t>28</t>
  </si>
  <si>
    <t>916719</t>
  </si>
  <si>
    <t>UPEVŇOVACÍ KONSTR - PODKLAD DESKA POD 28KG - NÁJEMNÉ</t>
  </si>
  <si>
    <t>Soustava upevňovacích konstrukcí vhodných a odsouhlasených pro SO 182 (komplet za kus) 
Celkem dle PD a dle položek soupisu prací 
celkem pro položku 914139 - 20496=20 496,000 [A] 
celkem pro položku 914439 - 4880=4 880,000 [B] 
celkem pro položku 916319 - 2928=2 928,000 [C] 
Celkem: A+B+C=28 304,000 [D]</t>
  </si>
  <si>
    <t>29</t>
  </si>
  <si>
    <t>916732</t>
  </si>
  <si>
    <t>UPEVŇOVACÍ KONSTR - OCEL STOJAN - MONTÁŽ S PŘESUNEM</t>
  </si>
  <si>
    <t>30</t>
  </si>
  <si>
    <t>916733</t>
  </si>
  <si>
    <t>UPEVŇOVACÍ KONSTR - OCEL STOJAN - DEMONTÁŽ</t>
  </si>
  <si>
    <t>31</t>
  </si>
  <si>
    <t>916739</t>
  </si>
  <si>
    <t>UPEVŇOVACÍ KONSTR - OCEL STOJAN - NÁJEMNÉ</t>
  </si>
  <si>
    <t>Soustava upevňovacích konstrukcí vhodných a odsouhlasených pro SO 182 (komplet za kus) 
Celkem dle PD a dle položek soupisu prací 
celkem pro položku 914139 - 20496=20 496,000 [A] 
celkem pro položku 914439 - 4880=4 880,000 [B] 
celkem pro položku 916319 - 2929=2 929,000 [C] 
Celkem: A+B+C=28 305,000 [D]</t>
  </si>
  <si>
    <t>32</t>
  </si>
  <si>
    <t>919113</t>
  </si>
  <si>
    <t>ŘEZÁNÍ ASFALTOVÉHO KRYTU VOZOVEK TL DO 150MM</t>
  </si>
  <si>
    <t>celkem řezání asfaltového krytu 
celkem oprava objízdné trasy 6,0*2*4=48,000 [A]</t>
  </si>
  <si>
    <t>položka zahrnuje řezání vozovkové vrstvy v předepsané tloušťce, včetně spotřeby vody</t>
  </si>
  <si>
    <t>33</t>
  </si>
  <si>
    <t>931327</t>
  </si>
  <si>
    <t>TĚSNĚNÍ DILATAČ SPAR ASF ZÁLIVKOU MODIFIK PRŮŘ DO 1000MM2</t>
  </si>
  <si>
    <t>celkem asf. zálivka asfaltového krytu  
celkem oprava objízdné trasy 6,0*2*4=48,000 [A]</t>
  </si>
  <si>
    <t>položka zahrnuje dodávku a osazení předepsaného materiálu, očištění ploch spáry před úpravou, očištění okolí spáry po úpravě  
nezahrnuje těsnící profil</t>
  </si>
  <si>
    <t>SO 201</t>
  </si>
  <si>
    <t>Most ev.č. 33765-2</t>
  </si>
  <si>
    <t>014122</t>
  </si>
  <si>
    <t>POPLATKY ZA SKLÁDKU TYP S-OO (OSTATNÍ ODPAD)</t>
  </si>
  <si>
    <t>T</t>
  </si>
  <si>
    <t>poplatky za uložení stavebních sutí ze živice, betonu, kamene, železobetonu a oceli - skládka dle zadávacích podmínek v režii dodavatele s poplatkem a evidencí.  
celkem položka - 11317 - 36,52*2,5=91,300 [A] 
celkem položka 96615 - 2,5*40,9=102,250 [B] 
celkem položka 96718 - 3,25=3,250 [C] 
celkem položka 96785 - 0,10*25,25=2,525 [D] 
celkem položka 96616 - 199,1*2,6=517,660 [E] 
celkem položka 967864 - 0,15*40=6,000 [F] 
celkem položka 97816 - 43,26*2,5=108,150 [G] 
Celkem: A+B+C+D+E+F+G=831,135 [H]</t>
  </si>
  <si>
    <t>014132</t>
  </si>
  <si>
    <t>POPLATKY ZA SKLÁDKU TYP S-NO (NEBEZPEČNÝ ODPAD)</t>
  </si>
  <si>
    <t>poplatky za uložení materiálů na bázi asfaltových, dehtových izolací, elastomerových a pryžových ložisek - skládka dle zadávacích podmínek v režii dodavatele s poplatkem a evidencí. 
celkem položka - 97817 - 0,01*1,25*262,49=3,281 [A]</t>
  </si>
  <si>
    <t>02851</t>
  </si>
  <si>
    <t>PRŮZKUMNÉ PRÁCE DIAGNOSTIKY KONSTRUKCÍ NA POVRCHU</t>
  </si>
  <si>
    <t>Doplňkový diagnostický průzkum související se stavem spodní stavby mostu a křídel. DG bude porovedena v průběhu provedení demolice spodní stavby a jejího obourání. Na základě průzkumu bude provedena aktualizace RDS dokumentace a modernizace spodní stavby. 
Práce diagnostiky související s opravou betonové spodní stavby, budou a jsou zahrnuty v položkách sanačních prací. 
1=1,000 [A]</t>
  </si>
  <si>
    <t>02861</t>
  </si>
  <si>
    <t>PRŮZKUMNÉ PRÁCE PROTIKOROZNÍ A BLUDNÝCH PROUDŮ NA POVRCHU</t>
  </si>
  <si>
    <t>Měření dle TP a Technické zprávy. Předpoklad 1x nulté měření a 1x kontrolní dle TZ. 
Položka zahrnuje kompletní práce související s ochranou objektu proti bludným proudům dle TP 124 ve stupni základních pasivních ochranných opatření č. 4 
1=1,000 [A]</t>
  </si>
  <si>
    <t>vytyčovací práce + cena za vytyčení prostorové polohy stavby před jejím zahájením odborně způsobilými osobami. Kompletní geodetické práce na vytyčení vytyčovaných bodů definovaného objektu v rozsahu PD a TKP. 
celkem včetně geodetického sledování kosntrukce v průběhu výstavby a po dokončení stavby dle TZ  
cena za zaměření skutečného provedení stavby výškopisné i polohopisné je zahrnuto ve všeobecných položkách - položka 02910 
celkem včetně ochrany vytyčovacích a vytyčovaných bodů 
Celkem rozsah dle požadavku dle PD a požadavku objednatele. 
1=1,000 [A]</t>
  </si>
  <si>
    <t>02940</t>
  </si>
  <si>
    <t>OSTATNÍ POŽADAVKY - VYPRACOVÁNÍ DOKUMENTACE</t>
  </si>
  <si>
    <t>dokumentace bude požadovaná v (počet výtisků, paré a CD v el. podobě dle SOD) objednatelem včetně dokumentace v elektronické podobě 
cena za zpracování - DSPS (dokumentace skutečného provedení stavby)  - dokumentace bude vypracována dle požadavku objednatele v aktualizovaném znění 
Celkem rozsah a počet dle SOD 
1=1,000 [A]</t>
  </si>
  <si>
    <t>029412</t>
  </si>
  <si>
    <t>OSTATNÍ POŽADAVKY - VYPRACOVÁNÍ MOSTNÍHO LISTU</t>
  </si>
  <si>
    <t>Mostní list na objekt mostu ev.č. 33765-2  včetně zadání do el. evidence mostu objednatele a správce (vše dle ČSN 73 6220, 736221 a 736222) dle SOD objednatele, vč. plánu údržby mostu 
1=1,000 [A]</t>
  </si>
  <si>
    <t>dokumentace bude požadovaná  (počet výtisků, paré a CD v el. podobě dle SOD) objednatelem včetně dokumentace v elektronické podobě 1x CD 
cena za vypracování - RDS (realizační dokumentace stavby) včetně včetně plánu údržby mostu 
Celkem rozsah a počet dle SOD 
1=1,000 [A]</t>
  </si>
  <si>
    <t>02950</t>
  </si>
  <si>
    <t>OSTATNÍ POŽADAVKY - POSUDKY, KONTROLY, REVIZNÍ ZPRÁVY</t>
  </si>
  <si>
    <t>Práce statika na stavbě při při realizaci prací a řešení rozsahu demoličních prací a jejich odsouhlasování. Vyhodnocení souladu s DSP, PDPS a RDS. 
Práce navazující na diagnostický průzkum a na práce související s postupem demoličních prací na stavbě dle TKP, ČSN a PD - kompletní práce dodavatele včetně vyhodnocení, zápisů, zpráv atp. 
1=1,000 [A]</t>
  </si>
  <si>
    <t>02953</t>
  </si>
  <si>
    <t>OSTATNÍ POŽADAVKY - HLAVNÍ MOSTNÍ PROHLÍDKA</t>
  </si>
  <si>
    <t>Dokumentace bude požadovaná  (počet výtisků, paré a CD v el. podobě dle požadavku PD, dodavatele a objednatele) objednatelem včetně dokumentace v elektronické podobě na CD. 
1. HMP včetně zadání do el. evidence mostu objednatele a správce (vše dle ČSN 73 6220, 736221 a 736222), projednání a odsouhlasení dle SOD zhotovitele 
1=1,000 [A]</t>
  </si>
  <si>
    <t>položka zahrnuje :  
- úkony dle ČSN 73 6221  
- provedení hlavní mostní prohlídky oprávněnou fyzickou nebo právnickou osobou  
- vyhotovení záznamu (protokolu), který jednoznačně definuje stav mostu</t>
  </si>
  <si>
    <t>03630</t>
  </si>
  <si>
    <t>DOPRAVNÍ ZAŘÍZENÍ - AUTOJEŘÁBY</t>
  </si>
  <si>
    <t>Položka v souladu se SOD a Obchodními podmínkami. 
Celkem položka pro demolice nosné konstrukce a spodní stavby mostu. Autojeřáby nebo jeřábové dráhy s jeřábem nebo konstrukce dle požadavku zhotovitele pro demolici a vyvezení nosné konstrukce mostu a demolice spodní stavby dle PD. 
1=1,000 [A]</t>
  </si>
  <si>
    <t>zahrnuje objednatelem povolené náklady na dopravní zařízení zhotovitele</t>
  </si>
  <si>
    <t>B</t>
  </si>
  <si>
    <t>Položka v souladu se SOD a Obchodními podmínkami. 
Celkem položka pro výstavbu spodní stavby a nosné konstrukce mostu. Autojeřáby nebo jeřábové dráhy s jeřábem nebo konstrukce dle požadavku zhotovitele pro výstavbu spodní stavby a nosné konstrukce. 
1=1,000 [A]</t>
  </si>
  <si>
    <t>11010</t>
  </si>
  <si>
    <t>VŠEOBECNÉ VYKLIZENÍ ZASTAVĚNÉHO ÚZEMÍ</t>
  </si>
  <si>
    <t>celkem vyklizení prostoru pod mostem od nečistot, suti, předmětů vzniklých při realizaci akce komplet včetně odvozu, likvidace atp. 
celkem vyčištění prostoru pod mostem v průběhu prací po demoličních pracích a po výstavbě objektu SO 201 
celkem 2*15,0*(7,0+1,5+1,5)=300,000 [A]</t>
  </si>
  <si>
    <t>zahrnuje odstranění všech překážek pro uskutečnění stavby</t>
  </si>
  <si>
    <t>11314</t>
  </si>
  <si>
    <t>ODSTRANĚNÍ KRYTU ZPEVNĚNÝCH PLOCH S CEMENTOVÝM POJIVEM</t>
  </si>
  <si>
    <t>včetně odvozu na skládku dle požadavku objednatele a dle PD akce do dodavatelem určené vzdálenosti 
Uložení je zahrnuto v položce, poplatek za uložení v samostatné položce 0141*** 
celkem vybourání vozovky před na a za mostem - 0,2*5,1*(32,8+1,5+1,5)=36,516 [A]</t>
  </si>
  <si>
    <t>Základy</t>
  </si>
  <si>
    <t>21341</t>
  </si>
  <si>
    <t>DRENÁŽNÍ VRSTVY Z PLASTBETONU (PLASTMALTY)</t>
  </si>
  <si>
    <t>celkem odvodnění celoplošné izolace - 0,15*0,04*16,5*2*2=0,396 [A] 
celkem nad odvodňovači celoplošné izolace - 0,5*(0,5-0,15)*0,04*(4+4+2)=0,070 [B] 
celkem příčná pera - 0,1*0,04*4,7*4=0,075 [C] 
Celkem: A+B+C=0,541 [D]</t>
  </si>
  <si>
    <t>Položka zahrnuje:  
- dodávku předepsaného materiálu pro drenážní vrstvu, včetně mimostaveništní a vnitrostaveništní dopravy  
- provedení drenážní vrstvy předepsaných rozměrů a předepsaného tvaru</t>
  </si>
  <si>
    <t>261513</t>
  </si>
  <si>
    <t>VRTY PRO KOTVENÍ A INJEKTÁŽ TŘ V NA POVRCHU D DO 25MM</t>
  </si>
  <si>
    <t>Položka bude čerpána po souhlasu objednatele. Injektáž bude provedena buď z cementových pojiv, nebo z chemických pojiv dle TeP dodavatele s odsouhlasením objednatelem, TDI a AD. 
celkem pro injektáž v trhlinách spodní stavby opěr - 0,4*6*(1,0*7,8+2,0*1,0)*2 (opěry - trhliny)=47,040 [A] 
celkem pro injektáž v trhlinách spodní stavby pilíře - 0,4*6*(1,0*9,5+1,0*1,0+1,0*9,5+0,75*2,3*2+2,5*1,5) (pilíř - trhliny)=65,280 [B] 
Celkem: A+B=112,320 [C]</t>
  </si>
  <si>
    <t>položka zahrnuje:  
přemístění, montáž a demontáž vrtných souprav  
svislou dopravu zeminy z vrtu  
vodorovnou dopravu zeminy bez uložení na skládku  
případně nutné pažení dočasné (včetně odpažení) i trvalé</t>
  </si>
  <si>
    <t>281661</t>
  </si>
  <si>
    <t>INJEKTOVÁNÍ NÍZKOTLAKÉ Z CHEMICKÝCH POJIV NA POVRCHU</t>
  </si>
  <si>
    <t>Celkem injektáž opěr na bázi cementu nebo chem. pojiv dle TeP zhotovitele. Celkem předpoklad hltnosti do 10% 
Položka bude čerpána po souhlasu objednatele. Injektáž bude provedena buď z cementových pojiv, nebo z chemických pojiv dle TeP dodavatele s odsouhlasením objednatelem, TDI a AD. 
celkem pro injektáž v trhlinách spodní stavby opěry - 0,4*(1,0*7,8+2,0*1,0)*2*0,1=0,784 [A] 
celkem pro injektáž v trhlinách spodní stavby pilíře - 0,4*(1,0*9,5+1,0*1,0+1,0*9,5+0,75*2,3*2+2,5*1,5)*0,1=1,088 [B] 
Celkem: A+B=1,872 [C]</t>
  </si>
  <si>
    <t>Položka injektážních prací obsahuje kompletní práce, mimo zřízení vrtů (vykazují se položkami 261, 262), které jsou nutné pro předepsanou funkci injektáže (statickou, těsnící a pod.).Položka obsahuje vodní tlakové zkoušky před a po injektáži.   
Položka zahrnuje veškerý materiál, výrobky a polotovary, včetně mimostaveništní a vnitrostaveništní dopravy (rovněž přesuny), včetně naložení a složení, případně s uložením.</t>
  </si>
  <si>
    <t>285392</t>
  </si>
  <si>
    <t>DODATEČNÉ KOTVENÍ VLEPENÍM BETONÁŘSKÉ VÝZTUŽE D DO 16MM DO VRTŮ</t>
  </si>
  <si>
    <t>komplet vrtání, dodání bet. výztuže a vlepení do předvrtaného otvoru včetně úpravy otvoru dle RDS 
celkem betonářská výztuž pro vlepení do předvrtaných otvorů průměru pro pruty 10-12-16mm délky prutu do 0,5m do o hloubky vrtu 0,1-0,2m 
celkem kotvená přibetonávka opěry - 9*(7,8*1,0+2,0*1,0+1,0*1,0)=97,200 [A] 
celkem kotvená přibetonávka opěry - 9*(7,8*1,0+2,0*1,0+1,0*1,0)=97,200 [B] 
celkem kotvená přibetonávka pilíře - 9*(9,5*0,5+2*1,5*0,5+1,5*0,75+2,25*0,75*2+2,0*2,7)=145,350 [C] 
Celkem: A+B+C=339,750 [D]</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</si>
  <si>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</si>
  <si>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285393</t>
  </si>
  <si>
    <t>DODATEČNÉ KOTVENÍ VLEPENÍM BETONÁŘSKÉ VÝZTUŽE D DO 20MM DO VRTŮ</t>
  </si>
  <si>
    <t>komplet vrtání, dodání bet. výztuže a vlepení do předvrtaného otvoru včetně úpravy otvoru dle RDS 
celkem betonářská výztuž pro vlepení do předvrtaných otvorů průměru pro pruty 20,25mm délky prutu do 1,0m do hlouky vrtu 0,2-0,3m 
celkem opěra 01 - úložný práh - 3*7,0*6+3*1,0*6+1,3*4*6+0,75*3*6+4*7,9*6=378,300 [A] 
celkem opěra 04 - úložný práh - 3*7,0*6+3*1,0*6+1,3*4*6+0,75*3*6+4*7,9*6=378,300 [B] 
celkem pilíř P2 a P3 - úložný práh - 3*7,3*6*2+3*6*0,75*2=289,800 [C] 
Celkem: A+B+C=1 046,400 [D]</t>
  </si>
  <si>
    <t>Svislé konstrukce</t>
  </si>
  <si>
    <t>31717</t>
  </si>
  <si>
    <t>KOVOVÉ KONSTRUKCE PRO KOTVENÍ ŘÍMSY</t>
  </si>
  <si>
    <t>KG</t>
  </si>
  <si>
    <t>celkem dle souboru detailu dokumentace a VL.4-2015 - 7,0*(17,0+17,0+17,0+17,0)=476,000 [A]</t>
  </si>
  <si>
    <t>Položka zahrnuje dodávku (výrobu) kotevního prvku předepsaného tvaru a jeho osazení do předepsané polohy včetně nezbytných prací (vrty, zálivky apod.)</t>
  </si>
  <si>
    <t>317325</t>
  </si>
  <si>
    <t>ŘÍMSY ZE ŽELEZOBETONU DO C30/37</t>
  </si>
  <si>
    <t>Beton říms C30/37-XF4,XD3 
celkem římsy na mostě (0,6*0,2+(1,15-0,2)*0,275)*(16,5+16,5+15,6+15,6)+(1,15*0,275)*(0,9+0,9)=25,046 [A] 
celkem římsa na pilíři - 0,3*(0,2+1,5+0,2)*2,5=1,425 [B] 
Celkem: A+B=26,471 [C]</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</si>
  <si>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</si>
  <si>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</si>
  <si>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</si>
  <si>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předpoklad 180 kg/m3 dle VL.4:2015 
celkem 0,180*26,47=4,765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</si>
  <si>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</si>
  <si>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333325</t>
  </si>
  <si>
    <t>MOSTNÍ OPĚRY A KŘÍDLA ZE ŽELEZOVÉHO BETONU DO C30/37</t>
  </si>
  <si>
    <t>beton opěr a křídel C30/37-XC4,XF2,XD1, oprava, přibetonáka, obetonávka opěr a křídel mostu včetně závěrných zdí 
celkem opěra 01 - UP - 1,3*0,25*6,95=2,259 [A] 
celkem závěrné zídky - 1,24*0,4*7,7+1,24*0,6*7,7=9,548 [B] 
celkem opěra 04 - UP - 1,3*0,25*6,95=2,259 [C] 
celkem závěrné zídky - 1,24*0,4*7,7+1,24*0,6*7,7=9,548 [D] 
celkem ložiskové bloky opěr 0,47*0,47*10*0,3=0,663 [E] 
celkem opěra 01 - 1,1*1,15*0,9=1,139 [F] 
celkem opěra 04 - 1,1*1,15*0,9=1,139 [G] 
celkem kotvená přibetonávka opěry - 0,15*(7,8*1,0+2,0*1,0+1,0*1,0)=1,620 [H] 
celkem kotvená přibetonávka opěry - 0,15*(7,8*1,0+2,0*1,0+1,0*1,0)=1,620 [I] 
celkem přibetonávka a oprava opěr a pilíře - celkem rezerva (kubatura čerpána s odsouhlasením TDI a AD)  - 5,0+5,0=10,000 [J] 
Celkem: A+B+C+D+E+F+G+H+I+J=39,795 [K]</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</si>
  <si>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</si>
  <si>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333365</t>
  </si>
  <si>
    <t>VÝZTUŽ MOSTNÍCH OPĚR A KŘÍDEL Z OCELI 10505, B500B</t>
  </si>
  <si>
    <t>předpoklad do spodní stavby - 0,185*(2,26+9,55+2,26+9,55+1,14+1,14)=4,792 [A] 
celkem ložiskové bloky - 0,25*(0,66)=0,165 [B] 
celkem přibetonávky - 0,125*(1,62+1,62)=0,405 [C] 
celkem přibetonávka a oprava opěr - celkem rezerva (kubatura čerpána s odsouhlasením TDI a AD)  - (5,0+5,0)*0,165=1,650 [D] 
Celkem: A+B+C+D=7,012 [E]</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</si>
  <si>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</si>
  <si>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333368</t>
  </si>
  <si>
    <t>VÝZTUŽ MOST OPĚR A KŘÍDEL ZE SVAŘ SÍTÍ</t>
  </si>
  <si>
    <t>předpoklad dle schema betonářské výztuže - sítě 100/100/8 mm s prořezem a přesahem cca 25% 
celkem 2*10*3,1415*0,004*0,004*7,850*(7,8*1,0+2,0*1,0+1,0*1,0)*2*1,25=0,213 [A] 
celkem 2*10*3,1415*0,004*0,004*7,850*(7,8*1,0+2,0*1,0+1,0*1,0)*2*1,25=0,213 [B] 
Celkem: A+B=0,426 [C]</t>
  </si>
  <si>
    <t>334325</t>
  </si>
  <si>
    <t>MOSTNÍ PILÍŘE A STATIVA ZE ŽELEZOVÉHO BETONU DO C30/37</t>
  </si>
  <si>
    <t>beton opěr a křídel C30/37-XC4,XF2,XD1, oprava, přibetonáka, obetonávka opěr a křídel mostu včetně závěrných zdí 
celkem pilíře P2,P3 - UP - 0,24*0,74*7,33*2+0,4*0,3*1,5=2,784 [A] 
celkem ložiskové bloky pilířů 0,47*0,47*10*0,3=0,663 [B] 
celkem kotvená přibetonávka pilíře - 0,15*(9,5*0,5+2*1,5*0,5+1,5*0,75+2,25*0,75*2+2,0*2,7)=2,423 [C] 
celkem přibetonávka a oprava pilíře - celkem rezerva (kubatura čerpána s odsouhlasením TDI a AD)  - 7,5=7,500 [D] 
Celkem: A+B+C+D=13,370 [E]</t>
  </si>
  <si>
    <t>334365</t>
  </si>
  <si>
    <t>VÝZTUŽ MOSTNÍCH PILÍŘŮ A STATIV Z OCELI 10505, B500B</t>
  </si>
  <si>
    <t>předpoklad do spodní stavby - 0,185*(2,78)=0,514 [A] 
celkem ložiskové bloky - 0,25*(0,66)=0,165 [B] 
celkem přibetonávky - 0,125*(2,42)=0,303 [C] 
celkem přibetonávka a oprava opěr a pilíře - celkem rezerva (kubatura čerpána s odsouhlasením TDI a AD)  - (7,5)*0,165=1,238 [D] 
Celkem: A+B+C+D=2,220 [E]</t>
  </si>
  <si>
    <t>334366</t>
  </si>
  <si>
    <t>VÝZTUŽ MOST PILÍŘŮ A STATIV Z KARI-SÍTÍ</t>
  </si>
  <si>
    <t>předpoklad dle schema betonářské výztuže - sítě 100/100/8 mm s prořezem a přesahem cca 25% 
celkem 2*10*3,1415*0,004*0,004*7,850*(9,5*0,5+2*1,5*0,5+1,5*0,75+2,25*0,75*2+2,0*2,7)*2*1,25=0,319 [A]</t>
  </si>
  <si>
    <t>348325</t>
  </si>
  <si>
    <t>ZÁBRADLÍ A ZÁBRADELNÍ ZÍDKY ZE ŽELEZOBETONU C30/37</t>
  </si>
  <si>
    <t>Zábradlí z betonu SCC-XF4,XD3 atp dle PD včetně povrchové úpravy a dle požadavku PD 
celkem zábradlí na mostě (0,25*0,1+0,15*1,0)*(31,6+0,4+31,6+0,4)=11,200 [A]</t>
  </si>
  <si>
    <t>- dodání  čerstvého  betonu  (betonové  směsi)  požadované  kvality,  jeho  uložení  do požadovaného tvaru při jakékoliv hustotě výztuže, konzistenci čerstvého betonu a způsobu hutnění, ošetření a ochranu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výztuže, kotevních, doplňkových konstrukcí a vybavení,  
- úpravy povrchu pro položení požadované izolace, povlaků a nátěrů, případně vyspravení,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případné zřízení spojovací vrstvy u základů,  
- úpravy pro osazení zařízení ochrany konstrukce proti vlivu bludných proudů.</t>
  </si>
  <si>
    <t>348365</t>
  </si>
  <si>
    <t>VÝZTUŽ ZÁBRADLÍ A ZÁBRADELNÍCH ZÍDEK Z OCELI 10505, B500B</t>
  </si>
  <si>
    <t>celkem výztuž konstrukce zábradlí včetně její úpravy dle TP 136 jako povlaková výztuž 
celkem 0,275*11,2=3,080 [A]</t>
  </si>
  <si>
    <t>Vodorovné konstrukce</t>
  </si>
  <si>
    <t>421335</t>
  </si>
  <si>
    <t>MOSTNÍ NOSNÉ DESKOVÉ KONSTRUKCE Z PŘEDPJATÉHO BETONU C30/37</t>
  </si>
  <si>
    <t>Beton nosné konstrukce C30/37-XC2,XF2,XD1, Spřažená deska, nadpodporové příčníky 
celkem spřahující desky - 0,2*6,9*15,0+0,2*6,9*15,0=41,400 [A] 
celkem nadpodporové příčníky - 0,8*0,84*2*6,9+0,7*0,84*2*6,9=17,388 [B] 
Celkem: A+B=58,788 [C]</t>
  </si>
  <si>
    <t>421365</t>
  </si>
  <si>
    <t>VÝZTUŽ MOSTNÍ DESKOVÉ KONSTRUKCE Z OCELI 10505, B500B</t>
  </si>
  <si>
    <t>předpoklad 195 kg/m3 
celkem 0,195*58,79=11,464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</si>
  <si>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</si>
  <si>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424137</t>
  </si>
  <si>
    <t>MOSTNÍ NOSNÍKY Z DÍLCŮ Z PŘEDPJ BET DO C50/60</t>
  </si>
  <si>
    <t>Beton nosné konstrukce prefabrikovaných předpjatých nosníků je min. C50/30-XF2,XC4,XD1 až C90/105-XF2,XC4,XD1 
celkem počet nosníků 5 ks dané maximální výšky vč. betonářské výztuže, předpínací výztuže, montážních závěsů, vše dle VTD dokumentace vč. dodávky, montáže atp. (jeřáby, dráha zavážecí atp v samostatné položce) 
celkem 5 ks - (0,361*15,1+0,4*0,64*0,5+0,4*0,64*0,5)*(5*2)=57,071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</si>
  <si>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</si>
  <si>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34</t>
  </si>
  <si>
    <t>42862</t>
  </si>
  <si>
    <t>MOSTNÍ LOŽISKA ELASTOMEROVÁ PRO ZATÍŽ DO 2,5MN</t>
  </si>
  <si>
    <t>celkem nová elastomerová ložiska nad opěrami 01, 04 a nad pilíři. Celkem vždy 1 ložisko v ose uložení a ose nosníku na každý nosník všesměrně pohyblívé (dle RDS dokumentace) 
Předpokládané parametry ložisek Viz. Technická zpráva, Statický výpočet, odpovídající typu n.k., komplet osazení, podlití, kotvení dle RDS a VTD. 
celkem nad opěrami - 2*10=20,000 [A]</t>
  </si>
  <si>
    <t>- výrobní dokumentaci, jde-li o ložisko individuálně vyráběné  
- dodání kompletních ložisek požadované kvality  
- přípravu, očištění a úpravy úložných ploch  
- osazení ložisek podle předepsaného technologického předpisu bez ohledu na způsob uložení a kotvení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nastavení ložisek a odborná prohlídka  
- dočasné zpevnění nebo naopak dočasné uvolnění ložisek  
- opatření ložisek znakem výrobce a typovým číslem  
- úpravy, očištění a ošetření okolí ložisek  
- přiměřeným způsobem je nutné zahrnout ustanovení pro TMCH 94 pro kovové konstrukce.</t>
  </si>
  <si>
    <t>35</t>
  </si>
  <si>
    <t>45734</t>
  </si>
  <si>
    <t>VYROVNÁVACÍ A SPÁD BETON ZVLÁŠTNÍ (PLASTBETON)</t>
  </si>
  <si>
    <t>celkem výčnělek na okraji křídel a n.k. - 0,5*(0,1+0,15)*0,05*(16,5+16,5+16,5+16,5+0,35+0,35)=0,417 [A]</t>
  </si>
  <si>
    <t>položka zahrnuje:  
- dodání zvláštního betonu (plastbetonu) předepsané kvality a jeho rozprostření v předepsané tloušťce a v předepsaném tvaru</t>
  </si>
  <si>
    <t>36</t>
  </si>
  <si>
    <t>457365</t>
  </si>
  <si>
    <t>VÝZTUŽ VYROV A SPÁD BETONU Z OCELI 10505, B500B</t>
  </si>
  <si>
    <t>celkem předpoklad 250 kg/m3 
celkem předpoklad - 0,25*0,42=0,105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</si>
  <si>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povrchovou antikorozní úpravu výztuže,  
- separaci výztuže</t>
  </si>
  <si>
    <t>37</t>
  </si>
  <si>
    <t>575C03</t>
  </si>
  <si>
    <t>LITÝ ASFALT MA IV (OCHRANA MOSTNÍ IZOLACE) 11</t>
  </si>
  <si>
    <t>ochrana izolace z MA 11 IV na mostě pod konstrukcí vozovky  včetně pohozu z drti 
celkem s odpočtem kubatury položky 21341 - 0,035*((5,0*16,5+5,0*16,5)-(0,15*16,5*2*2+0,1*4,7*4))=5,363 [A]</t>
  </si>
  <si>
    <t>38</t>
  </si>
  <si>
    <t>581335</t>
  </si>
  <si>
    <t>CEMENTOBET KRYT JEDNOVRSTVÝ VYZTUŽENÝ TŘ IV TL DO 150MM</t>
  </si>
  <si>
    <t>"Cementobetonový kryt jednovrstvý vyztužený TŘ. V tl. do 200mm, zařezení do skupiny CBII 
Musí splňovat požadavky norem ČSN 73 6242, ČSN 73 6123-1, ČSN EN 13877-1, ČSN EN 13877-2, ČSN EN 13877-3" 
Celkem dle projektové dokumentace komplet včetně spar, detailů atp. komplet z monolitického betonu vyztuženého sítěmi a betonářskou výztuží. 
celkem vozovka na mostě - 5,0*16,5+5,0*16,5=165,000 [A]</t>
  </si>
  <si>
    <t>- dodání směsi v požadované kvalitě a výztuže v předepsaném množství  
- očištění podkladu  
- uložení směsi a výztuže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úpravu povrchu krytu uvedenou v kapitole 7.10 ČSN 73 6123-1  
- navrtání otvorů a osazení kotev a kluzných trnů v napojovacích spárách  
- nezahrnuje postřiky, nátěry</t>
  </si>
  <si>
    <t>Úpravy povrchů, podlahy, výplně otvorů</t>
  </si>
  <si>
    <t>39</t>
  </si>
  <si>
    <t>626111</t>
  </si>
  <si>
    <t>REPROFILACE PODHLEDŮ, SVISLÝCH PLOCH SANAČNÍ MALTOU JEDNOVRST TL 10MM</t>
  </si>
  <si>
    <t>Celkem sanace ploch dle požadavku PD, a RDS 
celkem sanace napojovaných ploch opěr - 0,5*7,8+0,5*2,5*2=6,400 [A] 
celkem sanace napojovaných ploch pilíře - 0,5*9,5*2+1,5*2*0,5=11,000 [B] 
celkem spodní stavba rezerva - kubatura čerpána dle odsouhlasení TDI a AD - (10,0+10,0+15,0)=35,000 [C] 
Celkem: A+B+C=52,400 [D]</t>
  </si>
  <si>
    <t>položka zahrnuje:  
dodávku veškerého materiálu potřebného pro předepsanou úpravu v předepsané kvalitě  
nutné vyspravení podkladu, případně zatření spar zdiva  
položení vrstvy v předepsané tloušťce  
potřebná lešení a podpěrné konstrukce</t>
  </si>
  <si>
    <t>40</t>
  </si>
  <si>
    <t>62631</t>
  </si>
  <si>
    <t>SPOJOVACÍ MŮSTEK MEZI STARÝM A NOVÝM BETONEM</t>
  </si>
  <si>
    <t>celkem spojovací můstek mezi starým a novým betonem opravy opěr a pilíře 
celkem sanace napojovaných ploch opěr - 0,5*7,8+0,5*2,5*2=6,400 [A] 
celkem sanace napojovaných ploch pilíře - 0,5*9,5*2+1,5*2*0,5=11,000 [B] 
celkem spodní stavba rezerva - kubatura čerpána dle odsouhlasení TDI a AD - (10,0+10,0+15,0)=35,000 [C] 
Celkem: A+B+C=52,400 [D]</t>
  </si>
  <si>
    <t>41</t>
  </si>
  <si>
    <t>62641</t>
  </si>
  <si>
    <t>SJEDNOCUJÍCÍ STĚRKA JEMNOU MALTOU TL CCA 2MM</t>
  </si>
  <si>
    <t>celkem sjednocující stěrka opravy opěr a pilíře 
celkem sanace napojovaných ploch opěr - 0,5*7,8+0,5*2,5*2=6,400 [A] 
celkem sanace napojovaných ploch pilíře - 0,5*9,5*2+1,5*2*0,5=11,000 [B] 
celkem spodní stavba rezerva - kubatura čerpána dle odsouhlasení TDI a AD - (10,0+10,0+15,0)=35,000 [C] 
Celkem: A+B+C=52,400 [D]</t>
  </si>
  <si>
    <t>42</t>
  </si>
  <si>
    <t>62651</t>
  </si>
  <si>
    <t>OCHRANA VÝZTUŽE PŘI DOSTATEČNÉM KRYTÍ</t>
  </si>
  <si>
    <t>úpravou povrchu s inhibitorem koroze v celé ploše 
celkem sanace napojovaných ploch opěr - 0,5*7,8+0,5*2,5*2=6,400 [A] 
celkem sanace napojovaných ploch pilíře - 0,5*9,5*2+1,5*2*0,5=11,000 [B] 
celkem spodní stavba rezerva - kubatura čerpána dle odsouhlasení TDI a AD - (10,0+10,0+15,0)=35,000 [C] 
Celkem: A+B+C=52,400 [D]</t>
  </si>
  <si>
    <t>položka zahrnuje:  
dodávku veškerého materiálu potřebného pro předepsanou úpravu v předepsané kvalitě  
položení vrstvy v předepsané tloušťce  
potřebná lešení a podpěrné konstrukce</t>
  </si>
  <si>
    <t>43</t>
  </si>
  <si>
    <t>62652</t>
  </si>
  <si>
    <t>OCHRANA VÝZTUŽE PŘI NEDOSTATEČNÉM KRYTÍ</t>
  </si>
  <si>
    <t>ochrana betonářské výztuže a ocelových částí n.o. PKO  
celkem sanace napojovaných ploch opěr - 0,5*7,8+0,5*2,5*2=6,400 [A] 
celkem sanace napojovaných ploch pilíře - 0,5*9,5*2+1,5*2*0,5=11,000 [B] 
celkem spodní stavba rezerva - kubatura čerpána dle odsouhlasení TDI a AD - (10,0+10,0+15,0)=35,000 [C] 
Celkem: A+B+C=52,400 [D]</t>
  </si>
  <si>
    <t>Přidružená stavební výroba</t>
  </si>
  <si>
    <t>44</t>
  </si>
  <si>
    <t>711112</t>
  </si>
  <si>
    <t>IZOLACE BĚŽNÝCH KONSTRUKCÍ PROTI ZEMNÍ VLHKOSTI ASFALTOVÝMI PÁSY</t>
  </si>
  <si>
    <t>celkem izolace stávajícího objektu strojovny  - 1,05*1,15*4+0,5*1,05*4+1,15*0,5*4=9,230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</si>
  <si>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</si>
  <si>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45</t>
  </si>
  <si>
    <t>711442</t>
  </si>
  <si>
    <t>IZOLACE MOSTOVEK CELOPLOŠNÁ ASFALTOVÝMI PÁSY S PEČETÍCÍ VRSTVOU</t>
  </si>
  <si>
    <t>celkem izolace na mostovce - (6,9+0,05+0,05)*2*16,5+0,8*0,35*2=231,560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</si>
  <si>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</si>
  <si>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46</t>
  </si>
  <si>
    <t>711502</t>
  </si>
  <si>
    <t>OCHRANA IZOLACE NA POVRCHU ASFALTOVÝMI PÁSY</t>
  </si>
  <si>
    <t>celkem ochrana celoplošné izolace na mostovce 
celkem nosná konstrukce 1,15*(16,5*2*2)+0,35*0,8*2=76,460 [A]</t>
  </si>
  <si>
    <t>položka zahrnuje:  
- dodání  předepsaného ochranného materiálu  
- zřízení ochrany izolace</t>
  </si>
  <si>
    <t>47</t>
  </si>
  <si>
    <t>711509</t>
  </si>
  <si>
    <t>OCHRANA IZOLACE NA POVRCHU TEXTILIÍ</t>
  </si>
  <si>
    <t>celkem ochrana izolace na mostovce - (5,0+0,1+0,1)*2*16,5=171,600 [A]</t>
  </si>
  <si>
    <t>48</t>
  </si>
  <si>
    <t>76422</t>
  </si>
  <si>
    <t>OPLECHOVÁNÍ A LEMOVÁNÍ KONSTRUKCÍ Z MĚDĚNÉHO PLECHU</t>
  </si>
  <si>
    <t>celkem dle souboru detailů dodávka a montáž s kotvením 
plechování v místě okrajů n.k. v pracovních sparách říms - 2*4*(0,5*0,3)=1,200 [A]</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</si>
  <si>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t>
  </si>
  <si>
    <t>49</t>
  </si>
  <si>
    <t>76793</t>
  </si>
  <si>
    <t>OPLOCENÍ Z RÁMEČKOVÉHO PLETIVA</t>
  </si>
  <si>
    <t>Celkem oplocení dle PD včetně kotvení jako zábrana proti hnízdění practva 
celkem opěry - 2*(0,4*6,8+0,2*0,55+0,1*0,8)=5,820 [A] 
celkem pilíř - 2*0,4*6,9+1,5*0,2+1,5*0,2=6,120 [B] 
Celkem: A+B=11,940 [C]</t>
  </si>
  <si>
    <t>- položka zahrnuje vedle vlastního pletiva i rámy, rošty, lišty, kování, podpěrné, závěsné, upevňovací prvky, spojovací a těsnící materiál, pomocný materiál, kompletní povrchovou úpravu.  
- nejsou zahrnuty sloupky a vzpěry, které se vykazují v samostatných položkách 338**, není zahrnuta podezdívka (272**)  
- součástí položky je  případně i ostnatý drát, uvažovaná plocha se pak vypočítává po horní hranu drátu.</t>
  </si>
  <si>
    <t>50</t>
  </si>
  <si>
    <t>78381</t>
  </si>
  <si>
    <t>NÁTĚRY BETON KONSTR TYP S1 (OS-A)</t>
  </si>
  <si>
    <t>celkem zábradlí - (1,0+1,0+0,25+0,1+0,05+0,05)*(31,6+0,4+31,6+0,4)=156,800 [A] 
celkem vozovka - 5,0*16,5*2=165,000 [B] 
celkem opěry - 2*(7,8*0,5+1,05*0,95+1,5*1,05)=12,945 [C] 
celkem pilíř - 9,5*2*0,5+1,5*0,5*2+0,3*1,5=11,450 [D] 
celkem sanace napojovaných ploch opěr - 0,5*7,8+0,5*2,5*2=6,400 [E] 
celkem sanace napojovaných ploch pilíře - 0,5*9,5*2+1,5*2*0,5=11,000 [F] 
Celkem: A+B+C+D+E+F=363,595 [G]</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</si>
  <si>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</si>
  <si>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51</t>
  </si>
  <si>
    <t>78382</t>
  </si>
  <si>
    <t>NÁTĚRY BETON KONSTR TYP S2 (OS-B)</t>
  </si>
  <si>
    <t>celkem čela n.k. - (0,15+0,15)*(6,45+0,3+0,3)*4=8,460 [A] 
celkem  okraje n.k. - (0,3+0,15+0,05)*(16,5*4)=33,000 [B] 
Celkem: A+B=41,460 [C]</t>
  </si>
  <si>
    <t>52</t>
  </si>
  <si>
    <t>78383</t>
  </si>
  <si>
    <t>NÁTĚRY BETON KONSTR TYP S4 (OS-C)</t>
  </si>
  <si>
    <t>celkem římsy na mostě - (0,05+0,2+0,6+1,0)*(16,5+16,5+16,5+16,5)-(0,6*4*1,1)=119,460 [A]</t>
  </si>
  <si>
    <t>53</t>
  </si>
  <si>
    <t>78384</t>
  </si>
  <si>
    <t>NÁTĚRY BETON KONSTR TYP S5 (OS-DI)</t>
  </si>
  <si>
    <t>celkem římsy na mostě - (0,15+0,15)*(16,5+16,5+16,5+16,5)=19,800 [A]</t>
  </si>
  <si>
    <t>Potrubí</t>
  </si>
  <si>
    <t>54</t>
  </si>
  <si>
    <t>87627</t>
  </si>
  <si>
    <t>CHRÁNIČKY Z TRUB PLASTOVÝCH DN DO 100MM</t>
  </si>
  <si>
    <t>celkem chráničky v chodnících - 4*(33,3+1,0+1,0)+4*(33,3+1,0+1,0)=282,400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</si>
  <si>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</si>
  <si>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55</t>
  </si>
  <si>
    <t>91345</t>
  </si>
  <si>
    <t>NIVELAČNÍ ZNAČKY KOVOVÉ</t>
  </si>
  <si>
    <t>celkem opěry mostu - (2*2)=4,000 [A] 
celkem pilíř mostu - (2*2)=4,000 [B] 
celkem na římsách v ose uložení a v L/2 - (2*3+2*3)=12,000 [C] 
Celkem: A+B+C=20,000 [D]</t>
  </si>
  <si>
    <t>položka zahrnuje:  
- dodání a osazení nivelační značky včetně nutných zemních prací  
- vnitrostaveništní a mimostaveništní dopravu</t>
  </si>
  <si>
    <t>56</t>
  </si>
  <si>
    <t>91355</t>
  </si>
  <si>
    <t>EVIDENČNÍ ČÍSLO MOSTU</t>
  </si>
  <si>
    <t>celkem dle PD a ČSN 2*1=2,000 [A] evidenční číslo mostu dle detailu v souboru detailů</t>
  </si>
  <si>
    <t>položka zahrnuje štítek s evidenčním číslem mostu, sloupek dopravní značky včetně osazení a nutných zemních prací a zabetonování</t>
  </si>
  <si>
    <t>57</t>
  </si>
  <si>
    <t>914113</t>
  </si>
  <si>
    <t>DOPRAVNÍ ZNAČKY ZÁKLADNÍ VELIKOSTI OCELOVÉ NEREFLEXNÍ - DEMONTÁŽ</t>
  </si>
  <si>
    <t>Včetně odvozu a uložení na skládku dodavatelem s do dodavatelem určené vzdálenosti.  
Likvidace nepotřebných DZ dle požadavku PD a objednatele. 
celkem evidenční čísla mostu - 2 ks=2,000 [A]</t>
  </si>
  <si>
    <t>58</t>
  </si>
  <si>
    <t>91913</t>
  </si>
  <si>
    <t>ŘEZÁNÍ BETONOVÝCH KONSTRUKCÍ</t>
  </si>
  <si>
    <t>celkem řezání nosné konstrukce v podélném směru - 9*2*0,2*16,2+0,5*0,7*9*4=70,920 [A] 
celkem zařezání spodní stavby při demolici - opěry - 2*0,15*7,8+0,15*2*0,95+0,15*2*0,95+2*(0,95+2,0+0,95)*0,15=4,080 [B] 
celkem zařezání spodní stavby při demolici - pilíř - 0,15*(9,5+1,5+9,5)=3,075 [C] 
Celkem: A+B+C=78,075 [D]</t>
  </si>
  <si>
    <t>položka zahrnuje řezání betonových konstrukcí bez ohledu na tloušťku, včetně spotřeby vody</t>
  </si>
  <si>
    <t>59</t>
  </si>
  <si>
    <t>celkem podél dilatačních závěrů - (5,0*2*3)=30,000 [A] 
celkem podél obrubníků - 16,5*4=66,000 [B] 
celkem po obvodu odvodňovačů - 4*(0,5+0,5+0,5+0,5)=8,000 [C] 
Celkem: A+B+C=104,000 [D]</t>
  </si>
  <si>
    <t>60</t>
  </si>
  <si>
    <t>93140</t>
  </si>
  <si>
    <t>MOSTNÍ ZÁVĚRY PODPOVRCHOVÉ</t>
  </si>
  <si>
    <t>celkem vystrojení dilatace na konstrukci pilíře v povrchu dilatace s přetažením na svislé plochy 
celkem předtěsnění + zajištění spáry 
celkem délka - 1,0+2,26+0,5+7,0+1,0+0,4+0,3=12,460 [A]</t>
  </si>
  <si>
    <t>-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t>
  </si>
  <si>
    <t>61</t>
  </si>
  <si>
    <t>93152</t>
  </si>
  <si>
    <t>MOSTNÍ ZÁVĚRY POVRCHOVÉ POSUN DO 100MM</t>
  </si>
  <si>
    <t>celkem povrchový dilatační závěr nad opěrou 01 a 04 a nad pilířem P2,P3 včetně PKO dodávky řešení ve vozovce a v římsích  
celkem dilatační závěry s posunem dle statického výpočtu v PD. Hodnoty posunů v MSÚ i MSP jsou uvedeny v technické zprávě  
Celkem včetně krycích plechů na konstrukci chodníku. 
celkem celková délka - 2*(0,6+1,15+7,0+0,90+0,35+0,6+0,15+0,15)+(0,6+0,6+0,15+0,15+7,3)=30,600 [A]</t>
  </si>
  <si>
    <t>62</t>
  </si>
  <si>
    <t>93311</t>
  </si>
  <si>
    <t>ZATĚŽOVACÍ ZKOUŠKA MOSTU STATICKÁ 1. POLE DO 300M2</t>
  </si>
  <si>
    <t>celkem zatěžovací zouška dle ČSN 73 6209 vč podkladu pro zatěž. Zkoušku, projektu zatěžovací zkoušky, provedení a vyhodnocení. Vše dle ČSN 73 6209. 
celkem 1 kus=1,000 [A]</t>
  </si>
  <si>
    <t>- podklady a dokumentaci zkoušky  
- výrobní dokumentace potřebných zařízení  
- stavební práce spojené s přípravou a provedením zkoušky (zřízení a odstranění)  
- veškerá zkušební zařízení vč. opotřebení a nájmu  
- výpomoce při vlastní zkoušce  
- dodání zatěžovacích prostředků a hmot, manipulaci s nimi a jejich opotřebení a nájem  
- přeprava zatěžovacích prostředků a hmot na stavbu a zpět, včetně zajížďky k váze a vážních poplatků  
- provedení vlastní zkoušky a její vyhodnocení, včetně všech měření a dalších potřebných činností</t>
  </si>
  <si>
    <t>63</t>
  </si>
  <si>
    <t>93315</t>
  </si>
  <si>
    <t>ZATĚŽOVACÍ ZKOUŠKA MOSTU STATICKÁ 2. A DALŠÍ POLE DO 300M2</t>
  </si>
  <si>
    <t>celkem zatěžovací zouška dle ČSN 73 6209 vč podkladu pro zatěž. Zkoušku, projektu zatěžovací zkoušky, provedení a vyhodnocení. Vše dle ČSN 73 6209. 
celkem 1 kus =1,000 [A]=1,000 [B]</t>
  </si>
  <si>
    <t>64</t>
  </si>
  <si>
    <t>936501</t>
  </si>
  <si>
    <t>DROBNÉ DOPLŇK KONSTR KOVOVÉ NEREZ</t>
  </si>
  <si>
    <t>celkem dle souboru detailů vyústění odvodnění úložných prahů včetně kotvení, montáž, dodávka 
celkem odvodnění prahů - 4*10,0=40,000 [A] 
celkem dilatační plechy zábradlí včetně kotvení - 3*2*(0,4*(1,0+0,05+0,1+0,25+0,1+0,05+1,0))+8*0,025=6,320 [B] 
celkem kotvení izolace u opěr podél objektů - 0,08*0,01*7850*(0,8*2)+0,15*5*2=11,548 [C] 
celkem krycí plechy nad dilatační sparou pilíře včetně kotvení - 0,004*0,4*(2,5+0,25+0,25)+4*2*0,015*2,5=0,305 [D] 
Celkem: A+B+C+D=58,173 [E]</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</si>
  <si>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</si>
  <si>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65</t>
  </si>
  <si>
    <t>936502</t>
  </si>
  <si>
    <t>DROBNÉ DOPLŇK KONSTR KOVOVÉ POZINK</t>
  </si>
  <si>
    <t>celkem měřící bod dle TP 124 a VL.4:2015 dle TKP19A a PKO dle TKP 19B včetně provaření dle TP 124 
celkem 2*2*4=16,000 [A]</t>
  </si>
  <si>
    <t>66</t>
  </si>
  <si>
    <t>93653</t>
  </si>
  <si>
    <t>MOSTNÍ ODVODŇOVACÍ SOUPRAVA</t>
  </si>
  <si>
    <t>kompletní řešení mostního odvodňovače se svislým svodem pod podhled n.k. DN 150 mm (vozovkový odvodňovač)  
odvodňovač komplet – celkem 2*2=4,000 [A]</t>
  </si>
  <si>
    <t>položka zahrnuje:  
- výrobní dokumentaci (včetně technologického předpisu)  
- dodání kompletní odvodňovací soupravy,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</si>
  <si>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67</t>
  </si>
  <si>
    <t>936541</t>
  </si>
  <si>
    <t>MOSTNÍ ODVODŇOVACÍ TRUBKA (POVRCHŮ IZOLACE) Z NEREZ OCELI</t>
  </si>
  <si>
    <t>kompletní řešení odvodňovačů celoplošné izolace dle souboru detailů 
odvodňovač celoplošné izolace komplet – celkem 2+4+4=10,000 [A]</t>
  </si>
  <si>
    <t>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</si>
  <si>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68</t>
  </si>
  <si>
    <t>938444</t>
  </si>
  <si>
    <t>OČIŠTĚNÍ ZDIVA OTRYSKÁNÍM TLAKOVOU VODOU PŘES 1000 BARŮ</t>
  </si>
  <si>
    <t>Položka čerpána dle skutečné realizace s odsouhlasením TDI a AD 
celkem očistění obouraných ploch přibetonávky 
opěra 01 - (7,8*1,0+2,0*1,0+1,0*1,0)=10,800 [A] 
opěra 04 - (7,8*1,0+2,0*1,0+1,0*1,0)=10,800 [B] 
celkem obourané plochy opěry 01 - 1,3*7,8+1,5*7,8+1,5*1,5=24,090 [C] 
celkem obourané plochy opěry 04 - 1,3*7,8+1,5*7,8+1,5*1,5=24,090 [D] 
celkem kotvená přibetonávka pilíře P2 a P3 - (9,5*0,5+2*1,5*0,5+1,5*0,75+2,25*0,75*2+2,0*2,7)=16,150 [E] 
celkem obouraná plocha pilíře P2 a P3 - (1,5*7,33)=10,995 [F] 
celkem sanace napojovaných ploch opěr - 0,5*7,8+0,5*2,5*2=6,400 [G] 
celkem sanace napojovaných ploch pilíře - 0,5*9,5*2+1,5*2*0,5=11,000 [H] 
celkem spodní stavba rezerva - kubatura čerpána dle odsouhlasení TDI a AD - (10,0+10,0+15,0)=35,000 [I] 
Celkem: A+B+C+D+E+F+G+H+I=149,325 [J]</t>
  </si>
  <si>
    <t>položka zahrnuje očištění předepsaným způsobem včetně odklizení vzniklého odpadu</t>
  </si>
  <si>
    <t>69</t>
  </si>
  <si>
    <t>938451</t>
  </si>
  <si>
    <t>OČIŠTĚNÍ ZDIVA OTRYSKÁNÍM NA SUCHO VZDUCHEM</t>
  </si>
  <si>
    <t>celkem očistění obouraných ploch přibetonávky 
opěra 01 - (7,8*1,0+2,0*1,0+1,0*1,0)=10,800 [A] 
opěra 04 - (7,8*1,0+2,0*1,0+1,0*1,0)=10,800 [B] 
celkem obourané plochy opěry 01 - 1,3*7,8+1,5*7,8+1,5*1,5=24,090 [C] 
celkem obourané plochy opěry 04 - 1,3*7,8+1,5*7,8+1,5*1,5=24,090 [D] 
celkem kotvená přibetonávka pilíře P2 a P3 - (9,5*0,5+2*1,5*0,5+1,5*0,75+2,25*0,75*2+2,0*2,7)=16,150 [E] 
celkem obouraná plocha pilíře P2 a P3 - (1,5*7,33)=10,995 [F] 
celkem sanace napojovaných ploch opěr - 0,5*7,8+0,5*2,5*2=6,400 [G] 
celkem sanace napojovaných ploch pilíře - 0,5*9,5*2+1,5*2*0,5=11,000 [H] 
celkem spodní stavba rezerva - kubatura čerpána dle odsouhlasení TDI a AD - (10,0+10,0+15,0)=35,000 [I] 
Celkem: A+B+C+D+E+F+G+H+I=149,325 [J]</t>
  </si>
  <si>
    <t>70</t>
  </si>
  <si>
    <t>938452</t>
  </si>
  <si>
    <t>OČIŠTĚNÍ ZDIVA OTRYSKÁNÍM NA SUCHO KŘEMIČ PÍSKEM</t>
  </si>
  <si>
    <t>71</t>
  </si>
  <si>
    <t>94190</t>
  </si>
  <si>
    <t>LEHKÉ PRACOVNÍ LEŠENÍ DO 1,5 KPA</t>
  </si>
  <si>
    <t>M3OP</t>
  </si>
  <si>
    <t>pracovní lešení dle požadavku zhotovitele pro realizaci opravy nosné konstrukce a spodní stavby. Komplet dodávka, pronájem, odstranění, montáž a demontáž komplet včetně zohlednění podmínek prostoru pod mostem, postupu výstavby atp. Komplet včetně ochranných konstrukcí při realizaci opravy. 
do této položky s danou kubaturou objeku zhotovitel zahrne veškeré konstrukce a práce s tím spojení dle návrhu jeho konstrukce lešení a zajištění. Položka bude čerpána pouze s danou kubaturou dle tohoto výkazu. 
celkem opěry - obestavěný prostor - 1,5*(8,0+1,5+1,5+2,0)*2,0*2=78,000 [A] 
celkem pilíř - obestavěný prostor - 1,5*(9,5+1,5+1,5)*2,0+1,5*1,5*2,0*2=46,500 [B] 
Celkem: A+B=124,500 [C]</t>
  </si>
  <si>
    <t>Položka zahrnuje dovoz, montáž, údržbu, opotřebení (nájemné), demontáž, konzervaci, odvoz.</t>
  </si>
  <si>
    <t>72</t>
  </si>
  <si>
    <t>94590</t>
  </si>
  <si>
    <t>ZAVĚŠENÉ PRACOVNÍ LEŠENÍ</t>
  </si>
  <si>
    <t>pracovní lešení dle požadavku zhotovitele pro realizaci výměny nosné konstrukce. Komplet dodávka, pronájem, odstranění, montáž a demontáž komplet včetně zohlednění podmínek prostoru pod mostem, postupu výstavby atp. Komplet včetně ochranných konstrukcí při realizaci demolice a realizaci výstavby nosné konstrukce. Lešení navrženo tak aby ochránilo prostor pod mostem. 
do této položky s danou kubaturou objeku zhotovitel zahrne veškeré konstrukce a práce s tím spojení dle návrhu jeho konstrukce lešení a zajištění. Položka bude čerpána pouze s danou kubaturou dle tohoto výkazu. 
celkem pod podhledem mostu o velikosti mostního otvoru s přesahem cca 1,5m mimo obrys n.k. 
celkem 2*(15,0*(7,0+1,5+1,5))=300,000 [A]</t>
  </si>
  <si>
    <t>73</t>
  </si>
  <si>
    <t>96615</t>
  </si>
  <si>
    <t>BOURÁNÍ KONSTRUKCÍ Z PROSTÉHO BETONU</t>
  </si>
  <si>
    <t>Včetně odvozu a uložení na skládku dle požadavku PD a objednatele  do dodavatelem určené vzdálenosti. 
Poplatek za uložení je v položce 0141**. 
Demolice budou obsahovat veškeré pomocné konstrukce a práce související s demolicí stávajícího mostu na koruně hráze. 
Celkem bourací práce na opěrách - 0,5*1,5*2*6,8+1,1*0,5*1,5*2=11,850 [A] 
vybourání drážen pro oddovnění - 0,4*0,4*(1,8)=0,288 [B] 
celkem demolice chodníků - 0,9*0,26*32,9+0,6*0,26*32,9+0,26*2*1,0*1,8=13,767 [C] 
celkem rezerva (kubatura čerpána s odsouhlasením TDI a AD) - 15,0 m3 =15,000 [D] 
Celkem: A+B+C+D=40,905 [E]</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</si>
  <si>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</si>
  <si>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74</t>
  </si>
  <si>
    <t>96616</t>
  </si>
  <si>
    <t>BOURÁNÍ KONSTRUKCÍ ZE ŽELEZOBETONU</t>
  </si>
  <si>
    <t>Včetně odvozu a uložení na skládku dle požadavku PD a objednatele  do dodavatelem určené vzdálenosti. 
Poplatek za uložení je v položce 0141**. 
Demolice budou obsahovat veškeré pomocné konstrukce a práce související s demolicí stávajícího mostu na koruně hráze. 
celkem římsy na mostě - (0,35*0,2+0,2*0,15)*(33,2+1,0+1,0+2,6+2,6+1,0+1,0+30,9)=7,330 [A] 
celkem nosná konstrukce - 0,21*10*2*16,3+10*2*3*0,3*0,4*0,25=70,260 [B] 
celkem nosná konstrukce - petlice - 0,12*16,3*9*2*0,15=5,281 [C] 
celkem příčníky nosné konstrukce - 6,9*0,7*0,6*4=11,592 [D] 
celkem krycí deska mezi poli - 0,2*6,9*0,6*2=1,656 [E] 
celkem ubourání úložných prahů opěr (1,3*0,65+1,5*0,4)*(7,3+7,3)+1,3*1,5*1,1*2+1,3*1,5*0,5*2=27,337 [F] 
celkem ubourání úložných prahů pilíře (0,75*0,65*7,3*2)=7,118 [G] 
celkem obourání ploch opěr - 0,15*6,8*2+0,95*1,15*0,15*2+1,15*0,15*2,0*2=3,058 [H] 
celkem obourání ploch pilíře - 0,15*(1,5*0,5*2+0,5*9,5*2+2*2,7+1,5*0,75+2,25*0,75*2)=3,135 [I] 
celkem zábradlí - (0,25*0,1+0,2*1,0)*(0,25+31,5+0,25+2,0+2,0+1,25+1,25+31,6)=15,773 [J] 
celkem vozovka - 5,1*0,2*32,85+5,1*0,2*1,5*2=36,567 [K] 
celkem rezerva (kubatura čerpána s odsouhlasením TDI a AD) - 10,0 m3=10,000 [L] 
Celkem: A+B+C+D+E+F+G+H+I+J+K+L=199,107 [M]</t>
  </si>
  <si>
    <t>75</t>
  </si>
  <si>
    <t>96718</t>
  </si>
  <si>
    <t>VYBOURÁNÍ ČÁSTÍ KONSTRUKCÍ KOVOVÝCH</t>
  </si>
  <si>
    <t>Včetně odvozu a uložení na skládku dle požadavku PD a objednatele  do dodavatelem určené vzdálenosti. 
Poplatek za uložení je v položce 0141**. 
celkem plechování okrajů n.k. - 0,3*0,0015*7,85*1,2*(33,2+33,2)=0,281 [A] 
celkem odstranění mříží - 0,01*2*(32,85+1,5+1,5)=0,717 [B] 
celkem odvodnění dilatační a mostů - předkload 1,5 tuny=1,500 [C] 
celkem skryté části ocelové n.k. předpoklad (kubatura čerpána s odsouhlasením TDI a AD)  0,75 tuny=0,750 [D] 
Celkem: A+B+C+D=3,248 [E]</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</si>
  <si>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</si>
  <si>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76</t>
  </si>
  <si>
    <t>96785</t>
  </si>
  <si>
    <t>VYBOURÁNÍ MOSTNÍCH DILATAČNÍCH ZÁVĚRŮ</t>
  </si>
  <si>
    <t>Včetně odvozu a uložení na skládku dle požadavku PD a objednatele  do dodavatelem určené vzdálenosti. 
Poplatek za uložení je v položce 0141**. 
celkem dle PD půdorysné délky dilatací - 2*(7,0+1,25+0,75)+7,25=25,250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</si>
  <si>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</si>
  <si>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77</t>
  </si>
  <si>
    <t>967864</t>
  </si>
  <si>
    <t>VYBOURÁNÍ MOST LOŽISEK Z OCELI (OCELOLITINY)</t>
  </si>
  <si>
    <t>Vybourání stávajících ložisek s úpravou vybouraného prostoru 
Včetně odvozu a uložení na skládku dle požadavku PD a objednatele  do dodavatelem určené vzdálenosti. 
Poplatek za uložení je v položce 0141**. 
celkem vybourání ložisek na opěrách - 2*2*10=40,000 [A]</t>
  </si>
  <si>
    <t>78</t>
  </si>
  <si>
    <t>97816</t>
  </si>
  <si>
    <t>ODSEKÁNÍ VRSTVY VYROVNÁVACÍHO BETONU NA MOSTECH</t>
  </si>
  <si>
    <t>Včetně odvozu a uložení na skládku dle požadavku PD a objednatele  do dodavatelem určené vzdálenosti. 
Poplatek za uložení je v položce 0141**. 
celkem dle předpokladu - 0,15*(6,75*32,85)=33,261 [A] 
celkem rezerva (kubatura čerpána s odsouhlasením TDI a AD) - 10,0 m3 =10,000 [B] 
Celkem: A+B=43,261 [C]</t>
  </si>
  <si>
    <t>79</t>
  </si>
  <si>
    <t>97817</t>
  </si>
  <si>
    <t>ODSTRANĚNÍ MOSTNÍ IZOLACE</t>
  </si>
  <si>
    <t>Včetně odvozu a uložení na skládku dle požadavku PD a objednatele  do dodavatelem určené vzdálenosti. 
Poplatek za uložení je v položce 0141**. 
celkem izolace na spodní stavbě - (1,25*7,7+0,75*0,75)*2=20,375 [A] 
celkem odstranění izolace na nosné konstrukci 7,1*34,1=242,110 [B] 
Celkem: A+B=262,485 [C]</t>
  </si>
  <si>
    <t>SO 251</t>
  </si>
  <si>
    <t>Koruna hráze - Pardubický kraj</t>
  </si>
  <si>
    <t>014102</t>
  </si>
  <si>
    <t>poplatky za uložení zemin a přebytků výkopku - skládka dle zadávacích podmínek v režii dodavatele s poplatkem a evidencí 
celkem položka - 11332 - 46,5=46,500 [A] 
celkem položka - 12110 - 39,64=39,640 [B] 
celkem položka - 12920 - 74,7=74,700 [C] 
celkem položka - 13273 - 50,9=50,900 [D] 
celkem položka - 13293 - 76,4=76,400 [E] 
celkem odpočet položky - 17411 - (-1)*51,9=-51,900 [F] 
celkem odpočet položky - 18223 - (-1)*39,6*0,2=-7,920 [G] 
Celkem: A+B+C+D+E+F+G=228,320 [H]</t>
  </si>
  <si>
    <t>poplatky za uložení stavebních sutí ze živice, betonu, kamene, železobetonu a oceli - skládka dle zadávacích podmínek v režii dodavatele s poplatkem a evidencí.  
celkem položka - 11314 - 2,5*124,57=311,425 [A] 
celkem položka - 11313 - 2,2*16,0=35,200 [B] 
celkem položka - 11318 - 2,5*26,1=65,250 [C] 
celkem položka - 96613 - 2,2*31,8=69,960 [D] 
celkem položka - 96615 - 2,5*519,8=1 299,500 [E] 
celkem položka - 96616 - 2,5*83,2=208,000 [F] 
celkem položka - 96718 - 4,05=4,050 [G] 
celkem položka - 97816 - 2,2*45,61=100,342 [H] 
Celkem: A+B+C+D+E+F+G+H=2 093,727 [I]</t>
  </si>
  <si>
    <t>poplatky za uložení materiálů na bázi asfaltových, dehtových izolací, elastomerových a pryžových ložisek - skládka dle zadávacích podmínek v režii dodavatele s poplatkem a evidencí. 
celkem položka - 97817 - 0,01*1,25*864,49=10,806 [A]</t>
  </si>
  <si>
    <t>Doplňkový diagnostický průzkum související se stavem spodní stavby mostu a křídel. DG bude porovedena v průběhu provedení demolice spodní stavby a jejího obourání. Na základě průzkumu bude provedena aktualizace RDS dokumentace a modernizace spodní stavby. Odvrty, odtrhy odběr vzorků, Pevnosti betonu v tlaku, počty rozmrazovacích cyklů, pevnost betonu v tahu při odtrhu povrchových vrstev atp. 
Práce diagnostiky související s opravou betonové spodní stavby, budou a jsou zahrnuty v položkách sanačních prací. 
1=1,000 [A]</t>
  </si>
  <si>
    <t>celkem vyklizení prostoru pod mostem od nečistot, suti, předmětů vzniklých při realizaci akce komplet včetně odvozu, likvidace atp. 
celkem vyčištění prostoru pod mostem v průběhu prací po demoličních pracích a po výstavbě objektu SO 251 
celkem 89,0+138,0+88,0+135,0=450,000 [A]</t>
  </si>
  <si>
    <t>11120</t>
  </si>
  <si>
    <t>ODSTRANĚNÍ KŘOVIN</t>
  </si>
  <si>
    <t>komplet odstranění včetně dopravy dřevin do vzdálenosti dle určení zhotovitele a spáleno nebo štěpkování 
Kompletní odstranění a likvidace v režii zhotovitele. 
Celkem odstranění křovin i dřevin v této ploše komplet v režii zhotovitele. 
celkem odstranění křovin na předmostích předpoklad 1,2*(45,0+75,0+45,0+75,0)=288,000 [A]</t>
  </si>
  <si>
    <t>odstranění křovin a stromů do průměru 100 mm  
doprava dřevin bez ohledu na vzdálenost  
spálení na hromadách nebo štěpkování</t>
  </si>
  <si>
    <t>11313</t>
  </si>
  <si>
    <t>ODSTRANĚNÍ KRYTU ZPEVNĚNÝCH PLOCH S ASFALTOVÝM POJIVEM</t>
  </si>
  <si>
    <t>včetně odvozu na skládku dle požadavku objednatele a dle PD akce do dodavatelem určené vzdálenosti 
Uložení je zahrnuto v položce, poplatek za uložení v samostatné položce 0141*** 
celkem - 10,0*5,0*0,16=8,000 [A] 
celkem - 10,0*5,0*0,16=8,000 [B] 
Celkem: A+B=16,000 [C]</t>
  </si>
  <si>
    <t>včetně odvozu na skládku dle požadavku objednatele a dle PD akce do dodavatelem určené vzdálenosti 
Uložení je zahrnuto v položce, poplatek za uložení v samostatné položce 0141*** 
celkem vybourání vozovky - 0,2*5,1*(67,6+51,0)+0,6*0,6*(5,0+5,0)=124,572 [A]</t>
  </si>
  <si>
    <t>11318</t>
  </si>
  <si>
    <t>ODSTRANĚNÍ KRYTU ZPEVNĚNÝCH PLOCH Z DLAŽDIC</t>
  </si>
  <si>
    <t>včetně odvozu na skládku dle požadavku objednatele a dle PD akce do dodavatelem určené vzdálenosti 
položka nezahrnuje poplatek za uložení a zahrnuje uložení na skládku, poplatek za uložení v položce 0141*** 
celkem opevnění zvahů a ploch (1,5*0,3*32,5)=14,625 [A] 
celkem opevnění zvahů a ploch (1,5*0,3*25,5)=11,475 [B] 
Celkem: A+B=26,100 [C]</t>
  </si>
  <si>
    <t>11332</t>
  </si>
  <si>
    <t>ODSTRANĚNÍ PODKLADŮ ZPEVNĚNÝCH PLOCH Z KAMENIVA NESTMELENÉHO</t>
  </si>
  <si>
    <t>včetně odvozu na skládku dle požadavku objednatele a dle PD akce do dodavatelem určené vzdálenosti 
položka nezahrnuje poplatek za uložení a zahrnuje uložení na skládku, poplatek za uložení v položce 0141*** 
celkem - 10,0*(1,5+1,0+5,0)*0,30=22,500 [A] 
celkem - 10,0*(1,2+1,8+5,0)*0,30=24,000 [B] 
Celkem: A+B=46,500 [C]</t>
  </si>
  <si>
    <t>Komplet včetně manipulace, dopravy a uložení na předepsané skládce. 
Položka nezahrnuje poplatek za uložení a zahrnuje uložení na skládku. 
Frézovaný materiál odkoupí zhotovitel dle požadavku objednatele a SOD. 
celkem - 25,8*5,0*0,1=12,900 [A] 
celkem - 22,5*5,0*0,1=11,250 [B] 
Celkem: A+B=24,150 [C]</t>
  </si>
  <si>
    <t>12110</t>
  </si>
  <si>
    <t>SEJMUTÍ ORNICE NEBO LESNÍ PŮDY</t>
  </si>
  <si>
    <t>Položka zahrnuje pouze sejmutí s převozem na trvalou a nebo dočasnou skládku dle PD a požadavku objednatele akce. 
Uložení zahrnuto v položce 17120, poplatek za případné uložení v položce 0141** 
celkem sejmutí ornice na svazích před - 0,2*(1,2*(25,8+5,0))*2,0=14,784 [A] 
celkem sejmutí ornice na svazích za - 0,2*(1,2*(22,5+5,0))*2,0=13,200 [B] 
celkem sejmutí ornice na svazích před - 0,2*(0,5*(25,8+5,0))*2,0=6,160 [C] 
celkem sejmutí ornice na svazích za - 0,2*(0,5*(22,5+5,0))*2,0=5,500 [D] 
Celkem: A+B+C+D=39,644 [E]</t>
  </si>
  <si>
    <t>položka zahrnuje sejmutí ornice bez ohledu na tloušťku vrstvy a její vodorovnou dopravu  
nezahrnuje uložení na trvalou skládku</t>
  </si>
  <si>
    <t>12573</t>
  </si>
  <si>
    <t>VYKOPÁVKY ZE ZEMNÍKŮ A SKLÁDEK TŘ. I</t>
  </si>
  <si>
    <t>Třída těžitelnosti je uvažována dle ČSN 73 3050. Tato třída těžitelnosti odpovídá třídě I. dle ČSN 73 6133 a TKP 4- 2005. 
Vykopávky z mezideponie vhodné zeminy k danému účelu obsypu, zásypu a ohumusování. 
celkem položka - 17411 - 51,9=51,900 [A] 
celkem položka - 18223 - 0,2*39,6=7,920 [B] 
Celkem: A+B=59,820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</si>
  <si>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</si>
  <si>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Třída těžitelnosti je uvažována dle ČSN 73 3050. Tato třída těžitelnosti odpovídá třídě I. dle ČSN 73 6133 a TKP 4- 2005. 
Položka zahrnuje poplatek za uložení a nezahrnuje uložení na skládku. Poplatek za uložení v položce 0141*** 
celkem - 25,8*(1,5+1,0+5,0)*0,2=38,700 [A] 
celkem - 22,5*(1,2+1,8+5,0)*0,2=36,000 [B] 
Celkem: A+B=74,700 [C]</t>
  </si>
  <si>
    <t>13273</t>
  </si>
  <si>
    <t>HLOUBENÍ RÝH ŠÍŘ DO 2M PAŽ I NEPAŽ TŘ. I</t>
  </si>
  <si>
    <t>Třída těžitelnosti je uvažována dle ČSN 73 3050. Tato třída těžitelnosti odpovídá třídě I. dle ČSN 73 6133 a TKP 4- 2005. 
Uložení není zahrnuto v položce. Zahrnuto v polžce 17120. Poplatek za uložení v samostatné položce 0141** 
celkem odvodnění vpravo před - 1,2*0,2*(32,5)=7,800 [A] 
celkem odvodnění vlevo za - 1,5*0,2*(25,5)=7,650 [B] 
celkem výkop pro UV - 1,5*1,5*1,5*(2+1)=10,125 [C] 
celkem rýhy pro svodné potrubí - 0,6*0,5*(10,0+18,5+5,0+13,5)=14,100 [D] 
celkem zajišťovací prahy - 0,6*1,0*(3,0)=1,800 [E] 
celkem pro patníky - 0,6*0,6*0,8*(8+7)=4,320 [F] 
celkem drenáže odvodnění komunikace - 0,4*0,4*(10,0+5,0+10,0+5,0+1,0+1,0)=5,120 [G] 
Celkem: A+B+C+D+E+F+G=50,915 [H]</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</si>
  <si>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</si>
  <si>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13293</t>
  </si>
  <si>
    <t>HLOUBENÍ RÝH ŠÍŘ DO 2M PAŽ I NEPAŽ TŘ. III</t>
  </si>
  <si>
    <t>Třída těžitelnosti je uvažována dle ČSN 73 3050. Tato třída těžitelnosti odpovídá třídě I. dle ČSN 73 6133 a TKP 4- 2005. 
Uložení není zahrnuto v položce. Zahrnuto v polžce 17120. Poplatek za uložení v samostatné položce 0141** 
celkem rýhy pro svodné potrubí - 0,6*1,0*(10,0+18,5+5,0+13,5)=28,200 [A] 
celkem rýhy pro plenty - 1,0*2,0*1,5*2=6,000 [B] 
celkem rýhy pro odvodnění před a za konstrukcí (1,2*0,4*32,5+1,5*0,4*25,5)=30,900 [C] 
celkem výkopy pro vyústní objekty 1,5*1,5*1,25*(2+2)=11,250 [D] 
Celkem: A+B+C+D=76,350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</si>
  <si>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</si>
  <si>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17120</t>
  </si>
  <si>
    <t>ULOŽENÍ SYPANINY DO NÁSYPŮ A NA SKLÁDKY BEZ ZHUTNĚNÍ</t>
  </si>
  <si>
    <t>celkem položka 11313 - 16,0=16,000 [A] 
celkem položka 12110 - 39,64=39,640 [B] 
celkem položka 12920 - 74,7=74,700 [C] 
celkem položka 13273 - 50,9=50,900 [D] 
celkem položka 13293 - 76,4=76,400 [E] 
Celkem: A+B+C+D+E=257,640 [F]</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</si>
  <si>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</si>
  <si>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17411</t>
  </si>
  <si>
    <t>ZÁSYP JAM A RÝH ZEMINOU SE ZHUTNĚNÍM</t>
  </si>
  <si>
    <t>získání zeminy v položce 12573 
celkem zásypy podél opevnění a odvodnění - 0,5*0,6*2*(32,5+25,5)=34,800 [A] 
celkem zásypy prahů - 0,2*1,0*3,0=0,600 [B] 
celkem obsyp plenty - 2*0,4*2,0*1,5=2,400 [C] 
celkem rýhy pro svodné potrubí - 0,6*0,5*(10,0+18,5+5,0+13,5)=14,100 [D] 
Celkem: A+B+C+D=51,900 [E]</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</si>
  <si>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</si>
  <si>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17481</t>
  </si>
  <si>
    <t>ZÁSYP JAM A RÝH Z NAKUPOVANÝCH MATERIÁLŮ</t>
  </si>
  <si>
    <t>celkem použitá vhodná stávající zemina v místě vybourání stávajícího mostu 
celkem obsyp UV - 1,5*0,25*4*1,5*(2+1)=6,750 [A] 
celkem rýhy pro svodné potrubí - 0,6*1,0*(10,0+18,5+5,0+13,5)=28,200 [B] 
celkem pro patníky - 0,6*0,1*4*0,8*(8+7)=2,880 [C] 
celkem drenáže odvodnění komunikace - 0,4*0,4*(10,0+5,0+10,0+5,0+1,0+1,0)=5,120 [D] 
celkem výkopy pro vyústní objekty 1,5*0,25*1,25*(2+2)=1,875 [E] 
Celkem: A+B+C+D+E=44,825 [F]</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</si>
  <si>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</si>
  <si>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</si>
  <si>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</si>
  <si>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celkem v prostoru obnovy komunikace před a za mostem - 13,5*(75,0+45,0)+168,0+110,0=1 898,000 [B] 
celkem ve výkopech opěry 01 a 02 - 164,0+164,0=328,000 [A] 
Celkem: B+A=2 226,000 [C]</t>
  </si>
  <si>
    <t>položka zahrnuje úpravu pláně včetně vyrovnání výškových rozdílů. Míru zhutnění určuje projekt.</t>
  </si>
  <si>
    <t>18130</t>
  </si>
  <si>
    <t>ÚPRAVA PLÁNĚ BEZ ZHUTNĚNÍ</t>
  </si>
  <si>
    <t>celkem na svazích před - 0,2*(1,2*(25,8+5,0))*2,0=14,784 [A] 
celkem na svazích za - 0,2*(1,2*(22,5+5,0))*2,0=13,200 [B] 
celkem na svazích před - 0,2*(0,5*(25,8+5,0))*2,0=6,160 [C] 
celkem na svazích za - 0,2*(0,5*(22,5+5,0))*2,0=5,500 [D] 
Celkem: A+B+C+D=39,644 [E]</t>
  </si>
  <si>
    <t>položka zahrnuje úpravu pláně včetně vyrovnání výškových rozdílů</t>
  </si>
  <si>
    <t>18223</t>
  </si>
  <si>
    <t>ROZPROSTŘENÍ ORNICE VE SVAHU V TL DO 0,20M</t>
  </si>
  <si>
    <t>získání zeminy v položce 12573 
celkem na svazích před - 0,2*(1,2*(25,8+5,0))*2,0=14,784 [A] 
celkem na svazích za - 0,2*(1,2*(22,5+5,0))*2,0=13,200 [B] 
celkem na svazích před - 0,2*(0,5*(25,8+5,0))*2,0=6,160 [C] 
celkem na svazích za - 0,2*(0,5*(22,5+5,0))*2,0=5,500 [D] 
Celkem: A+B+C+D=39,644 [E]</t>
  </si>
  <si>
    <t>položka zahrnuje:  
nutné přemístění ornice z dočasných skládek vzdálených do 50m  
rozprostření ornice v předepsané tloušťce ve svahu přes 1:5</t>
  </si>
  <si>
    <t>18241</t>
  </si>
  <si>
    <t>ZALOŽENÍ TRÁVNÍKU RUČNÍM VÝSEVEM</t>
  </si>
  <si>
    <t>Zahrnuje dodání předepsané travní směsi, její výsev na ornici, zalévání, první pokosení, to vše bez ohledu na sklon terénu</t>
  </si>
  <si>
    <t>18247</t>
  </si>
  <si>
    <t>OŠETŘOVÁNÍ TRÁVNÍKU</t>
  </si>
  <si>
    <t>Zahrnuje pokosení se shrabáním, naložení shrabků na dopravní prostředek, s odvozem a se složením, to vše bez ohledu na sklon terénu  
zahrnuje nutné zalití a hnojení</t>
  </si>
  <si>
    <t>celkem odvodnění celoplošné izolace - 0,15*0,04*(65,3+59,9+53,2+42,4)=1,325 [A] 
celkem nad odvodňovači celoplošné izolace - 0,5*(0,5-0,15)*0,04*(8+5)=0,091 [B] 
celkem příčná pera (á 4,0 m) - 0,1*0,04*4,7*30=0,564 [C] 
Celkem: A+B+C=1,980 [D]</t>
  </si>
  <si>
    <t>261516</t>
  </si>
  <si>
    <t>VRTY PRO KOTV, INJEKT, MIKROPIL NA POVRCHU TŘ V D DO 80MM</t>
  </si>
  <si>
    <t>celkem průvrty pro odvodnění celoplošné izolace - 1,5*2+1,25*(8+3+5+5)=29,250 [A]</t>
  </si>
  <si>
    <t>komplet vrtání, dodání bet. výztuže a vlepení do předvrtaného otvoru včetně úpravy otvoru dle RDS 
celkem betonářská výztuž pro vlepení do předvrtaných otvorů průměru pro pruty 10-12-16mm délky prutu do 0,5m do o hloubky vrtu 0,1-0,2m 
celkem do povrchu koruny - 16*4*(68,0+50,0)=7 552,000 [A] 
celkem přikotvení přibetonávky - na vzdušní straně - 4*4*(64,0+46,0)=1 760,000 [B] 
celkem přikotvení přibetonávky - na návodní straně - 4*4*(65,0+46,0)=1 776,000 [C] 
Celkem: A+B+C=11 088,000 [D]</t>
  </si>
  <si>
    <t>beton opěr a křídel C30/37-XC4,XF2,XD1, oprava, přibetonáka, obetonávka opěr a křídel mostu včetně závěrných zdí 
celkem nadbetonávka koruny hráze - 6,9*(67,2+50,6)*0,3=243,846 [A] 
celkem výplňový beton do vybouraných kapes odvodnění - 0,6*6,1*0,7*3=7,686 [B] 
celkem výplňový beton do vybouraných kapes odvodnění - 0,6*1,35*0,7*(8+2)=5,670 [C] 
celkem přibetonávky vzdušního líce - (64,0+46,0)*(0,3*0,75+0,75*0,15)=37,125 [D] 
celkem přibetonávky návodního líce - (65,0+46,0)*(0,3*0,75+0,75*0,15)=37,463 [E] 
celkem výplňový beton do vybouraných prvků stávajícího odvodnění - 1,0*1,53*6,9*(8+5)=137,241 [F] 
celkem přibetonávka a oprava koruny hráze - celkem rezerva (kubatura čerpána s odsouhlasením TDI a AD)  - 15,0=15,000 [G] 
celkem plenty - 2*1,15*0,4*1,5=1,380 [H] 
Celkem: A+B+C+D+E+F+G+H=485,411 [I]</t>
  </si>
  <si>
    <t>předpoklad do opravy koruny hráze - 0,09*(243,85+7,69+5,67+37,13+37,46+137,24+1,38)=42,338 [A] 
celkem přibetonávka a oprava koruny hráze - celkem rezerva (kubatura čerpána s odsouhlasením TDI a AD)  - 15,0*0,09=1,350 [B] 
Celkem: A+B=43,688 [C]</t>
  </si>
  <si>
    <t>předpoklad dle schema betonářské výztuže - sítě 100/100/8 mm s prořezem a přesahem cca 20% 
celkem nadbetonávka koruny hráze - 3,1415*0,004*0,004*2*7,85*10*(6,9*(67,2+50,6))*1,2=7,697 [A] 
celkem přibetonávky vzdušního líce - 3,1415*0,004*0,004*2*7,85*10*((0,75+0,75)*(64,0+46,0))*1,2=1,563 [B] 
celkem přibetonávky návodního líce - 3,1415*0,004*0,004*2*7,85*10*((0,75+0,75)*(65,0+46,0))*1,2=1,577 [C] 
Celkem: A+B+C=10,837 [D]</t>
  </si>
  <si>
    <t>451313</t>
  </si>
  <si>
    <t>PODKLADNÍ A VÝPLŇOVÉ VRSTVY Z PROSTÉHO BETONU C16/20</t>
  </si>
  <si>
    <t>beton dle Projektové dokumentace 
celkem pod plenty - 1,0*2,0*0,15=0,300 [A]</t>
  </si>
  <si>
    <t>451314</t>
  </si>
  <si>
    <t>PODKLADNÍ A VÝPLŇOVÉ VRSTVY Z PROSTÉHO BETONU C25/30</t>
  </si>
  <si>
    <t>beton dle Projektové dokumentace 
celkem plocha rampového napojení - (1,9*0,75+1,5*0,8+0,75*6,4)*0,15=1,114 [A] 
celkem pod chodník (0,25+1,15+0,25)*0,6*8,25=8,168 [B] 
celkem odvodnění vlevo za hrází - 25,5*(1,2*(0,6+0,6)+0,4)*0,15=7,038 [C] 
celkem odvodnění vpravo před hrází - 32,5*(0,2*0,8)=5,200 [D] 
Celkem: A+B+C+D=21,520 [E]</t>
  </si>
  <si>
    <t>celkem výčnělek na okraji křídel a n.k. - 0,5*(0,1+0,15)*0,05*(64,0+46,0+65,0+46,0)=1,381 [A]</t>
  </si>
  <si>
    <t>celkem předpoklad 250 kg/m3 
celkem předpoklad - 0,25*1,38=0,345 [A]</t>
  </si>
  <si>
    <t>465512</t>
  </si>
  <si>
    <t>DLAŽBY Z LOMOVÉHO KAMENE NA MC</t>
  </si>
  <si>
    <t>celkem dlažby opevnění a úprav pod mostem tl kamene 0,25m s podkladním betonem v samostatné položce s vyspárováním z malty M25 XF4 a nebo M25 XF3 
celkem odvodnění vlevo za hrází - 25,5*(1,2*(0,6+0,6)+0,4)*0,25=11,730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</si>
  <si>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</si>
  <si>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56140</t>
  </si>
  <si>
    <t>KAMENIVO ZPEVNĚNÉ CEMENTEM</t>
  </si>
  <si>
    <t>celkem SC C8/10 
celkem - 10,0*(1,5+1,0+5,0)*0,17=12,750 [A] 
celkem - 10,0*(1,2+1,8+5,0)*0,17=13,600 [B] 
Celkem: A+B=26,350 [C]</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</si>
  <si>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</si>
  <si>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56330</t>
  </si>
  <si>
    <t>VOZOVKOVÉ VRSTVY ZE ŠTĚRKODRTI</t>
  </si>
  <si>
    <t>celkem - 10,0*(1,5+1,0+5,0)*0,2=15,000 [A] 
celkem - 10,0*(1,2+1,8+5,0)*0,2=16,000 [B] 
Celkem: A+B=31,000 [C]</t>
  </si>
  <si>
    <t>- dodání kameniva předepsané kvality a zrnitosti  
- rozprostření a zhutnění vrstvy v předepsané tloušťce  
- zřízení vrstvy bez rozlišení šířky, pokládání vrstvy po etapách  
- nezahrnuje postřiky, nátěry</t>
  </si>
  <si>
    <t>celkem nezpevněná krajnice vozovky - (0,17+0,2)*((25,8+1,5+1,0+5,0)*1,0+(22,5+1,2+1,8+5,0)*1,0+27,5+22,5*1,25)=44,187 [A]</t>
  </si>
  <si>
    <t>56933</t>
  </si>
  <si>
    <t>ZPEVNĚNÍ KRAJNIC ZE ŠTĚRKODRTI TL. DO 150MM</t>
  </si>
  <si>
    <t>celkem nezpevněná krajnice vozovky - ((25,8+1,5+1,0+5,0)*1,0+(22,5+1,2+1,8+5,0)*1,0+27,5+22,5*1,25)=119,425 [A]</t>
  </si>
  <si>
    <t>572121</t>
  </si>
  <si>
    <t>INFILTRAČNÍ POSTŘIK ASFALTOVÝ DO 1,0KG/M2</t>
  </si>
  <si>
    <t>dle PD - PI-C - 0,8 kg/m2 
vozovka na kamenivu zpevněném cementem - 1,05*(10,0*5,0+10,0*5,0)=105,000 [A]</t>
  </si>
  <si>
    <t>dle PD - PS-EP - 0,35 kg/m2 
celkem na ložné vrstvě - 1,02*5,0*25,8+1,02*5,0*22,5=246,330 [A] 
celkem na podkladní vrstvě - 1,03*22,5*5+1,03*25,8*5=248,745 [B] 
Celkem: A+B=495,075 [C]</t>
  </si>
  <si>
    <t>574B43</t>
  </si>
  <si>
    <t>ASFALTOVÝ BETON PRO OBRUSNÉ VRSTVY MODIFIK ACO 11 TL. 50MM</t>
  </si>
  <si>
    <t>celkem ACO 11+ tl 50 mm 
celkem - 25,8*5,0*1,02=131,580 [A] 
celkem - 22,5*5,0*1,02=114,750 [B] 
Celkem: A+B=246,330 [C]</t>
  </si>
  <si>
    <t>574D46</t>
  </si>
  <si>
    <t>ASFALTOVÝ BETON PRO LOŽNÍ VRSTVY MODIFIK ACL 16+, 16S TL. 50MM</t>
  </si>
  <si>
    <t>celkem ložná vrstva - ACL 16+ tl 50mm 
celkem - 25,8*5,0*1,03=132,870 [A] 
celkem - 22,5*5,0*1,03=115,875 [B] 
Celkem: A+B=248,745 [C]</t>
  </si>
  <si>
    <t>574F88</t>
  </si>
  <si>
    <t>ASFALTOVÝ BETON PRO PODKLADNÍ VRSTVY MODIFIK ACP 22+, 22S TL. 90MM</t>
  </si>
  <si>
    <t>celkem podkladní vrstva ACP 22S tl 90 mm 
celkem - 10,0*5,0*1,05=52,500 [A] 
celkem - 10,0*5,0*1,05=52,500 [B] 
Celkem: A+B=105,000 [C]</t>
  </si>
  <si>
    <t>ochrana izolace z MA 11 IV na koruně hráze pod konstrukcí vozovky  včetně pohozu z drti 
celkem s odpočtem kubatury položky 21341 - 0,035*(5,0*67,68+5,0*51,04)-1,98=18,796 [A]</t>
  </si>
  <si>
    <t>"Cementobetonový kryt jednovrstvý vyztužený TŘ. V tl. do 150mm, zařezení do skupiny CBII 
Musí splňovat požadavky norem ČSN 73 6242, ČSN 73 6123-1, ČSN EN 13877-1, ČSN EN 13877-2, ČSN EN 13877-3" 
Celkem dle projektové dokumentace komplet včetně spar, detailů atp. komplet z monolitického betonu vyztuženého sítěmi a betonářskou výztuží 
celkem vozovka  - 5,0*(67,2+50,6)=589,000 [A]</t>
  </si>
  <si>
    <t>58252</t>
  </si>
  <si>
    <t>DLÁŽDĚNÉ KRYTY Z BETONOVÝCH DLAŽDIC DO LOŽE Z MC</t>
  </si>
  <si>
    <t>celkem rampová napojení z betonu min C30/37-XF4,XD3 
celkem plocha - 1,9*0,75+1,5*0,8+0,75*6,4=7,425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</si>
  <si>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</si>
  <si>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Celkem sanace ploch dle požadavku PD, a RDS 
celkem vzdušní líc - (0,5)*(64,0+46,0)=55,000 [A] 
celkem návodní líc - (0,5)*(65,0+46,0)=55,500 [B] 
celkem spodní stavba rezerva - kubatura čerpána dle odsouhlasení TDI a AD - (5,0+5,0)=10,000 [C] 
Celkem: A+B+C=120,500 [D]</t>
  </si>
  <si>
    <t>celkem spojovací můstek mezi starým a novým betonem opravy opěr a pilíře 
celkem vzdušní líc - (0,5)*(64,0+46,0)=55,000 [A] 
celkem návodní líc - (0,5)*(65,0+46,0)=55,500 [B] 
celkem spodní stavba rezerva - kubatura čerpána dle odsouhlasení TDI a AD - (5,0+5,0)=10,000 [C] 
Celkem: A+B+C=120,500 [D]</t>
  </si>
  <si>
    <t>celkem sjednocující stěrka opravy opěr a pilíře 
celkem vzdušní líc - (0,5)*(64,0+46,0)=55,000 [A] 
celkem návodní líc - (0,5)*(65,0+46,0)=55,500 [B] 
celkem spodní stavba rezerva - kubatura čerpána dle odsouhlasení TDI a AD - (5,0+5,0)=10,000 [C] 
Celkem: A+B+C=120,500 [D]</t>
  </si>
  <si>
    <t>úpravou povrchu s inhibitorem koroze v celé ploše 
celkem vzdušní líc - (0,5)*(64,0+46,0)=55,000 [A] 
celkem návodní líc - (0,5)*(65,0+46,0)=55,500 [B] 
celkem spodní stavba rezerva - kubatura čerpána dle odsouhlasení TDI a AD - (5,0+5,0)=10,000 [C] 
Celkem: A+B+C=120,500 [D]</t>
  </si>
  <si>
    <t>ochrana betonářské výztuže a ocelových částí n.o. PKO  
celkem vzdušní líc - (0,5)*(64,0+46,0)=55,000 [A] 
celkem návodní líc - (0,5)*(65,0+46,0)=55,500 [B] 
celkem spodní stavba rezerva - kubatura čerpána dle odsouhlasení TDI a AD - (5,0+5,0)=10,000 [C] 
Celkem: A+B+C=120,500 [D]</t>
  </si>
  <si>
    <t>celkem izolace strojovny - 1,0*(13,8+0,3+2,6+0,3)=17,000 [A] 
celkem plenty a spáry - 0,5*1,5*2*2+0,4*1,5*2+1,15*1,5*2=7,650 [B] 
Celkem: A+B=24,650 [C]</t>
  </si>
  <si>
    <t>celkem izolace na koruně hráze - (6,9+0,05+0,05)*(67,2+50,6)+2*(1,2*1,05+0,85*0,6)+0,6*1,15*2=829,520 [A]</t>
  </si>
  <si>
    <t>celkem ochrana celoplošné izolace na mostovce 
celkem ochrana izolace pod chodníky 1,15*(64,0+46,0+65,0+46,0)+2*(1,2*1,05+0,85*0,6)=257,690 [A]</t>
  </si>
  <si>
    <t>celkem ochrana izolace na koruně hráze - (5,0+0,1+0,1)*2*(67,2+50,6)=1 225,120 [A]</t>
  </si>
  <si>
    <t>721174</t>
  </si>
  <si>
    <t>VNITŘNÍ KANALIZACE Z PLAST TRUB DN 200</t>
  </si>
  <si>
    <t>"podélné svody prům.100,150 a 200 mm s čistícími kusy, tvarovkami a kompenzátory s prostupem skrz konstrukce a zaústěním dle PD, komplet vč.uchycení (závěsů),  
vč. napojení ze zaústění svodů odvodňovačů a odvodnění izolace,  
vč. kompenzátorů a napojení  
vykázána délka podélného svodu potrubí  
odvodňovací systém mostu certifikovaný pro mosty Pozemních komunikací s korozivzdorné oceli" 
celkem jednostranný vývod - 2,0*(8+1)=18,000 [A] 
celkem atypický svod - 0,5+1,5+1,75+1,0=4,750 [B] 
celkem jednostranný vývod pro dva odvodňovače - (6,25+0,75)*3=21,000 [C] 
Celkem: A+B+C=43,750 [D]</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</si>
  <si>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nejsou-li tyto práce předmětem jiné položky  
- úprava, očištění a ošetření prostoru kolem instalace  
- provedení požadovaných zkoušek vodotěsnosti</t>
  </si>
  <si>
    <t>celkem dle souboru detailů dodávka a montáž s kotvením 
celkem v místě dilatačních spar koruny hráze - 2*(4+3)*(1,05*0,6)=8,820 [A] 
plechování v místě okrajů n.k. v pracovních sparách říms - (7+7)*(0,5*0,3)=2,100 [B] 
Celkem: A+B=10,920 [C]</t>
  </si>
  <si>
    <t>vlevo - (0,75+0,12+0,68)*(61,6+23,1)=131,285 [A] 
vpravo - (0,75+0,12+0,78)*(56,4+40,0)=159,060 [B] 
Celkem: A+B=290,345 [C]</t>
  </si>
  <si>
    <t>celkem  okraje n.k. - (0,3+0,15+0,05)*(64,0+46,0+65,0+46,0)=110,500 [A]</t>
  </si>
  <si>
    <t>87434</t>
  </si>
  <si>
    <t>POTRUBÍ Z TRUB PLASTOVÝCH ODPADNÍCH DN DO 200MM</t>
  </si>
  <si>
    <t>celkem svodné potrubí - 10,0+18,5+5,0+13,5=47,000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</si>
  <si>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</si>
  <si>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87533</t>
  </si>
  <si>
    <t>POTRUBÍ DREN Z TRUB PLAST DN DO 150MM</t>
  </si>
  <si>
    <t>celkem drenáže odvodnění komunikace - (10,0+5,0+10,0+5,0+1,0+1,0)=32,000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</si>
  <si>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</si>
  <si>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chráničky pro převedení IS - 2,0+2,0+6,5+2,0+7,0+7,0+2,0+2,0=30,500 [A]</t>
  </si>
  <si>
    <t>89536</t>
  </si>
  <si>
    <t>DRENÁŽNÍ VÝUSŤ Z PROST BETONU</t>
  </si>
  <si>
    <t>celkem dle detailu vyústění potrubí z betonu C30/37-XF4,XD3 
celkem 2+2=4,000 [A]</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</si>
  <si>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</si>
  <si>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89712</t>
  </si>
  <si>
    <t>VPUSŤ KANALIZAČNÍ ULIČNÍ KOMPLETNÍ Z BETONOVÝCH DÍLCŮ</t>
  </si>
  <si>
    <t>celkem uliční sputi prefabrikované s rámem a mříží komplet - 2+1=3,000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</si>
  <si>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</si>
  <si>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91223</t>
  </si>
  <si>
    <t>SMĚROVÉ SLOUPKY BETONOVÉ VČET ODRAZ PÁSKU</t>
  </si>
  <si>
    <t>celkem zpětné osazení stávajících směrových skloupů kamenných do betonu s obetonováním 
celkem - (8+7)=15,000 [A]</t>
  </si>
  <si>
    <t>položka zahrnuje:  
- dodání a osazení sloupku včetně nutných zemních prací  
- vnitrostaveništní a mimostaveništní doprava  
- odrazky plastové nebo z retroreflexní fólie</t>
  </si>
  <si>
    <t>914112</t>
  </si>
  <si>
    <t>DOPRAVNÍ ZNAČKY ZÁKLAD VELIKOSTI OCEL NEREFLEXNÍ - MONTÁŽ S PŘEMÍST</t>
  </si>
  <si>
    <t>Celkem zpětné osazení značen a tabulí (stávající s novým umístěním a osazením) 
celkem před (vodní zdroj, ochranné pásmo vodního zdroje, označení ochrany přírody) - 3+2=5,000 [A] 
celkem před (vodní zdroj, ochranné pásmo vodního zdroje, označení ochrany přírody) - 2=2,000 [B] 
Celkem: A+B=7,000 [C]</t>
  </si>
  <si>
    <t>Včetně odvozu a uložení na skládku dodavatelem s do dodavatelem určené vzdálenosti.  
Likvidace nepotřebných DZ dle požadavku PD a objednatele. 
celkem stávající DZ před - 1 ks=1,000 [A] 
celkem stávající DZ za - 2+1 ks=3,000 [B] 
Celkem: A+B=4,000 [C]</t>
  </si>
  <si>
    <t>Včetně odvozu a uložení na skládku dodavatelem s do dodavatelem určené vzdálenosti.  
Demontáž stávajících značek s uskladnením pro zpětnou montáž (informační tabule, cedule atp.) 
celkem před (vodní zdroj, ochranné pásmo vodního zdroje, označení ochrany přírody) - 3+2=5,000 [A] 
celkem před (vodní zdroj, ochranné pásmo vodního zdroje, označení ochrany přírody) - 2=2,000 [B] 
Celkem: A+B=7,000 [C]</t>
  </si>
  <si>
    <t>914161</t>
  </si>
  <si>
    <t>DOPRAVNÍ ZNAČKY ZÁKLADNÍ VELIKOSTI HLINÍKOVÉ FÓLIE TŘ 1 - DODÁVKA A MONTÁŽ</t>
  </si>
  <si>
    <t>Celkem dodávka nového svislého DZ 
Celkem dle TP 65 s odpovídající retroreflexní úpravou komplet vč. sloupku, patky, připevnění 
celkem stávající DZ (A18,B20a,P8,B20b) - 4=4,000 [A] 
celkem stávající DZ (B20a,B20b) - 2=2,000 [B] 
Celkem: A+B=6,000 [C]</t>
  </si>
  <si>
    <t>položka zahrnuje:  
- dodávku a montáž značek v požadovaném provedení</t>
  </si>
  <si>
    <t>917223</t>
  </si>
  <si>
    <t>SILNIČNÍ A CHODNÍKOVÉ OBRUBY Z BETONOVÝCH OBRUBNÍKŮ ŠÍŘ 100MM</t>
  </si>
  <si>
    <t>celkem betonové obrubníky z betonu min. C30/37-XF4,XD3 do betonového lože C16/20nXF1, C20/25nXF3 
celkem uliční vpusti - (0,5+0,7+0,5)*1+0,7+0,5+0,7+0,7=4,300 [A] 
rampové napojení - 2,0+1,0+2,2+6,5+1,0=12,700 [B] 
podél žlabů - 32,5+32,5+25,5+25,5=116,000 [C] 
Celkem: A+B+C=133,000 [D]</t>
  </si>
  <si>
    <t>Položka zahrnuje:  
dodání a pokládku betonových obrubníků o rozměrech předepsaných zadávací dokumentací  
betonové lože i boční betonovou opěrku.</t>
  </si>
  <si>
    <t>917224</t>
  </si>
  <si>
    <t>SILNIČNÍ A CHODNÍKOVÉ OBRUBY Z BETONOVÝCH OBRUBNÍKŮ ŠÍŘ 150MM</t>
  </si>
  <si>
    <t>celkem betonové obrubníky z betonu C30/37-XF4,XD3 do betonového lože C16/20nXF1, C20/25nXF3 
celkem obrubníky podél vozovky - 22,7+2,0+10,0+2,2+20,6+6,5=64,000 [A]</t>
  </si>
  <si>
    <t>919112</t>
  </si>
  <si>
    <t>ŘEZÁNÍ ASFALTOVÉHO KRYTU VOZOVEK TL DO 100MM</t>
  </si>
  <si>
    <t>celkem komunikace celkem 5,0+5,0=10,000 [A]</t>
  </si>
  <si>
    <t>celkem podélné zaříznutí konstrukcí - 0,15*(64,0+46,0+65,0+46,0)=33,150 [A] 
celkem schodiště - 0,15*(1,5*2+1,25*2)*2=1,650 [B] 
Celkem: A+B=34,800 [C]</t>
  </si>
  <si>
    <t>celkem dilatační spára vlevo za hrází - 8,25=8,250 [A] 
celkem komunikace celkem 5,0+5,0+5,0+5,0=20,000 [B] 
celkem podél obrubníků - (65,3+59,9+53,2+42,4)=220,800 [C] 
celkem po obvodu odvodňovačů - 4*0,5*(8+6)=28,000 [D] 
Celkem: A+B+C+D=277,050 [E]</t>
  </si>
  <si>
    <t>celkem vystrojení dilatace na konstrukci koruby hráze povrchu dilatace s přetažením na svislé plochy. Komplet řešení v konstrukci koruny hráze. 
celkem (0,75+0,75+6,9+0,75+0,75)*(4+3)=69,300 [A]</t>
  </si>
  <si>
    <t>80</t>
  </si>
  <si>
    <t>935212</t>
  </si>
  <si>
    <t>PŘÍKOPOVÉ ŽLABY Z BETON TVÁRNIC ŠÍŘ DO 600MM DO BETONU TL 100MM</t>
  </si>
  <si>
    <t>celkem dle detailu z betonu C30/37-XF4,XD3 
celkem odvodnění vpravo před hrází - 32,5*(0,2*0,8)=5,200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</si>
  <si>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</si>
  <si>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81</t>
  </si>
  <si>
    <t>kompletní řešení odvodňovače se svislým svodem DN 150 mm (vozovkový odvodňovač)  
celkem dle PD - 8+6=14,000 [A]</t>
  </si>
  <si>
    <t>82</t>
  </si>
  <si>
    <t>kompletní řešení odvodňovačů celoplošné izolace dle souboru detailů 
odvodnění revizních šachet - 5+5=10,000 [A] 
odvodňovač celoplošné izolace komplet – celkem 8+5=13,000 [B] 
Celkem: A+B=23,000 [C]</t>
  </si>
  <si>
    <t>83</t>
  </si>
  <si>
    <t>Položka čerpána dle skutečné realizace s odsouhlasením TDI a AD 
celkem očistění obouraných ploch přibetonávky 
celkem vzdušní líc - (1,5)*(64,0+46,0)=165,000 [A] 
celkem návodní líc - (1,5)*(65,0+46,0)=166,500 [B] 
celkem povrch koruny hráze - 6,9*(67,2+50,6)=812,820 [C] 
celkem vzdušní líc - (0,5)*(64,0+46,0)=55,000 [D] 
celkem návodní líc - (0,5)*(65,0+46,0)=55,500 [E] 
celkem spodní stavba rezerva - kubatura čerpána dle odsouhlasení TDI a AD - (5,0+5,0)=10,000 [F] 
Celkem: A+B+C+D+E+F=1 264,820 [G]</t>
  </si>
  <si>
    <t>84</t>
  </si>
  <si>
    <t>celkem očistění obouraných ploch přibetonávky 
celkem vzdušní líc - (1,5)*(64,0+46,0)=165,000 [A] 
celkem návodní líc - (1,5)*(65,0+46,0)=166,500 [B] 
celkem povrch koruny hráze - 6,9*(67,2+50,6)=812,820 [C] 
celkem vzdušní líc - (0,5)*(64,0+46,0)=55,000 [D] 
celkem návodní líc - (0,5)*(65,0+46,0)=55,500 [E] 
celkem spodní stavba rezerva - kubatura čerpána dle odsouhlasení TDI a AD - (5,0+5,0)=10,000 [F] 
Celkem: A+B+C+D+E+F=1 264,820 [G]</t>
  </si>
  <si>
    <t>85</t>
  </si>
  <si>
    <t>86</t>
  </si>
  <si>
    <t>pracovní lešení dle požadavku zhotovitele pro realizaci opravy nosné konstrukce a spodní stavby. Komplet dodávka, pronájem, odstranění, montáž a demontáž komplet včetně zohlednění podmínek prostoru pod mostem, postupu výstavby atp. Komplet včetně ochranných konstrukcí při realizaci opravy. 
do této položky s danou kubaturou objeku zhotovitel zahrne veškeré konstrukce a práce s tím spojení dle návrhu jeho konstrukce lešení a zajištění. Položka bude čerpána pouze s danou kubaturou dle tohoto výkazu. 
celkem vzdušní líc - (1,5*2,5)*(64,0+46,0)=412,500 [A] 
celkem návodní líc - (1,5*2,5)*(65,0+46,0)=416,250 [B] 
Celkem: A+B=828,750 [C]</t>
  </si>
  <si>
    <t>87</t>
  </si>
  <si>
    <t>96613</t>
  </si>
  <si>
    <t>BOURÁNÍ KONSTRUKCÍ Z KAMENE NA MC</t>
  </si>
  <si>
    <t>Včetně odvozu a uložení na skládku dle požadavku PD a objednatele  do dodavatelem určené vzdálenosti. 
Poplatek za uložení je v položce 0141**. 
celkem demolice odvodnění - 0,25*(1,5*32,5+1,5*25,5)=21,750 [A] 
celkem rezerva (kubatura čerpána s odsouhlasením TDI a AD) - 10,0 m3 =10,000 [B] 
Celkem: A+B=31,750 [C]</t>
  </si>
  <si>
    <t>88</t>
  </si>
  <si>
    <t>Včetně odvozu a uložení na skládku dle požadavku PD a objednatele  do dodavatelem určené vzdálenosti. 
Poplatek za uložení je v položce 0141**. 
Demolice budou obsahovat veškeré pomocné konstrukce a práce související s demolicí stávajícího mostu na koruně hráze. 
celkem vyborurání stávajícího odvodnění - 1,0*1,53*6,9*(8+5)=137,241 [A] 
celkem obourání povrchu koruny hráze - 6,9*0,35*(67,25+50,6)=284,608 [B] 
celkem obourání návodního líce hráze (0,27*0,8+0,75*0,15)*(62,0+42,0)=34,164 [C] 
celkem obourání návodního líce hráze (0,27*0,8+0,75*0,15)*(0,75+2,0+1,05+40,8+0,75+2,0+1,05+59,5)=35,445 [D] 
vybourání drážky pro odvodnění - 0,6*6,1*0,7*3=7,686 [E] 
vybourání drážky pro odvodnění - 0,6*1,35*0,7*(8+2)=5,670 [F] 
celkem rezerva (kubatura čerpána s odsouhlasením TDI a AD) - 15,0 m3 =15,000 [G] 
Celkem: A+B+C+D+E+F+G=519,814 [H]</t>
  </si>
  <si>
    <t>89</t>
  </si>
  <si>
    <t>Včetně odvozu a uložení na skládku dle požadavku PD a objednatele  do dodavatelem určené vzdálenosti. 
Pzpětné použití na stavbě 
celkem rozebrání patníků pro zpětné použití - 0,4*0,4*1,5*(8+7)=3,600 [A]</t>
  </si>
  <si>
    <t>90</t>
  </si>
  <si>
    <t>Včetně odvozu a uložení na skládku dle požadavku PD a objednatele  do dodavatelem určené vzdálenosti. 
Poplatek za uložení je v položce 0141**. 
Demolice budou obsahovat veškeré pomocné konstrukce a práce související s demolicí stávajícího mostu na koruně hráze. 
celkem římsy - (0,35*0,2+0,2*0,15)*(64,5+60,0+1,0+2,0+1,0+54,2+42,4+1,0+2,0+1,0)=22,910 [A] 
celkem zábradlí - (0,25*0,1+0,2*1,0)*(46,7+1,0+1,2+2,2+1,2+40,8+65,5+1,2+2,2+1,2+59,2+1,0)=50,265 [B] 
celkem rezerva (kubatura čerpána s odsouhlasením TDI a AD) - 10,0 m3 =10,000 [C] 
Celkem: A+B+C=83,175 [D]</t>
  </si>
  <si>
    <t>91</t>
  </si>
  <si>
    <t>Včetně odvozu a uložení na skládku dle požadavku PD a objednatele  do dodavatelem určené vzdálenosti. 
Poplatek za uložení je v položce 0141**. 
celkem plechování okrajů n.k. - 0,3*0,0015*7,85*1,2*(46,7+40,8+65,5+59,2)=0,900 [A] 
celkem plechování okrajů n.k. - 0,3*0,0015*7,85*1,2*(46,7+40,8+65,5+59,2)=0,900 [B] 
celkem odvodnění a dilatační spáry, sloupy, odvodňovací žlaby, drobné konstrukce - předkload 1,5 tuny=1,500 [C] 
celkem skryté části ocelové n.k. předpoklad (kubatura čerpána s odsouhlasením TDI a AD)  0,75 tuny=0,750 [D] 
Celkem: A+B+C+D=4,050 [E]</t>
  </si>
  <si>
    <t>92</t>
  </si>
  <si>
    <t>Včetně odvozu a uložení na skládku dle požadavku PD a objednatele  do dodavatelem určené vzdálenosti. 
Poplatek za uložení je v položce 0141**. 
celkem na povrchu vyrovnávací vrstva - 0,05*6,9*(67,2+50,5)=40,607 [A] 
celkem rezerva (kubatura čerpána s odsouhlasením TDI a AD) - 5,0 m3=5,000 [B] 
Celkem: A+B=45,607 [C]</t>
  </si>
  <si>
    <t>93</t>
  </si>
  <si>
    <t>Včetně odvozu a uložení na skládku dle požadavku PD a objednatele  do dodavatelem určené vzdálenosti. 
Poplatek za uložení je v položce 0141**. 
celkem odstranění izolace na nosné konstrukci koruny hráze - (6,9+0,2+0,2)*(67,2+50,5)+2,2*1,2*2=864,490 [A]</t>
  </si>
  <si>
    <t>SO 252</t>
  </si>
  <si>
    <t>Koruna hráze - Povodí Labe s. p.</t>
  </si>
  <si>
    <t>poplatky za uložení zemin a přebytků výkopku - skládka dle zadávacích podmínek v režii dodavatele s poplatkem a evidencí 
celkem položka - 13273 - 11,3=11,300 [A] 
celkem položka - 13293 - 38,2=38,200 [B] 
Celkem: A+B=49,500 [C]</t>
  </si>
  <si>
    <t>poplatky za uložení stavebních sutí ze živice, betonu, kamene, železobetonu a oceli - skládka dle zadávacích podmínek v režii dodavatele s poplatkem a evidencí.  
celkem položka 966842.A - 0,78=0,780 [A] 
celkem položka 96613 - 2,2*33,5=73,700 [B] 
celkem položka 96615 - 2,5*9,2=23,000 [C] 
Celkem: A+B+C=97,480 [D]</t>
  </si>
  <si>
    <t>Přesné vytyčení, zaměření, projednání s Povodím Labe s.p. Jedná se o opětovné vytvoření dokumentu se souřadnicemi a vytyčovanými charakteristikami dle požadavku PLA s.p.  
Bude provedeno zaměření nivelačních a měřících značek včetně protokolu z měření, zprávy a dokumentace s předáním Povodí Labe s.p. 
1=1,000 [A]</t>
  </si>
  <si>
    <t>02912</t>
  </si>
  <si>
    <t>OSTATNÍ POŽADAVKY - VYTYČOVACÍ BOD MIKROSÍTĚ</t>
  </si>
  <si>
    <t>SOUBOR</t>
  </si>
  <si>
    <t>celkem pevný bod mikrosítě dle požadavku Povodí Labe s.p. pro sledování konstrukce hráze. Komplet osazený do koruny hráze včetně příslušenství, ochrany a krytu z korozivzdorné oceli. 
Komplet včetně vytyčení, přenesení a vynesení tohoto bodu mimo korunu hráze po dobu stavy. Po dokončení opětovné osazení, zaměření vytyčení atp. Vše dle požadavku Povodí Labe s.p. 
1=1,000 [A]</t>
  </si>
  <si>
    <t>zahrnuje vrt D 300-500mm, ocelovou zárubnici DN 180-300 mm, ochrannou plastovou trubku DN 220-350 mm, plastový uzávěr, čepovou nivelační značku z nerez oceli, kotvu se šroubem z nerez oceli, ochranný tyčový znak s tabulkou, betonovou skruž DN 1500mm výšky 0,5m, beton C30/37-XF4, izolační pěnu, zaměření bodu včetně vyrovnání (velmi přesná nivelace)  
- dle projektu základní vytyčovací sítě, kde je hloubka určena geologem na základě dostupných průzkumů či dat</t>
  </si>
  <si>
    <t>02914</t>
  </si>
  <si>
    <t>OSTATNÍ POŽADAVKY - BOD ZÁKLADNÍ VYTYČOVACÍ SÍTĚ</t>
  </si>
  <si>
    <t>celkem body obnova stávajících bodů. Body v chodníku s univerzální zděří daného průměru 12mm pro přesnou nivelaci. Vše dle požadavku TBD a PD, PLA s.p. 
Body, osazení, jejich charakter, umístění bude předepsáno Povodím Labe s.p. 
celkem 7 =7,000 [A] bodů dle PD</t>
  </si>
  <si>
    <t>oceněno jako celková částka ze samostatného soupisu prací jako nedílné součásti projektu základní vytyčovací sítě</t>
  </si>
  <si>
    <t>Třída těžitelnosti je uvažována dle ČSN 73 3050. Tato třída těžitelnosti odpovídá třídě I. dle ČSN 73 6133 a TKP 4- 2005. 
Uložení není zahrnuto v položce. Zahrnuto v polžce 17120. Poplatek za uložení v samostatné položce 0141** 
celkem pro opevnění svahu kamennou rovnaninou - (0,3)*1,2*31,5=11,340 [A]</t>
  </si>
  <si>
    <t>Třída těžitelnosti je uvažována dle ČSN 73 3050. Tato třída těžitelnosti odpovídá třídě I. dle ČSN 73 6133 a TKP 4- 2005. 
Uložení není zahrnuto v položce. Zahrnuto v polžce 17120. Poplatek za uložení v samostatné položce 0141** 
celkem drenážní odvodnění vlevo za hráží - (0,4*1,0*(10,0+7,0))=6,800 [G] 
celkem pro opevnění svahu - (0,25)*1,2*52,7=15,810 [A] 
celkem pro opevnění vjezdu - (0,25)*15,3=3,825 [B] 
celkem podezdívka plotu - 0,4*0,8*(7,0+4,0+4,2+3,8)=6,080 [C] 
celkem čelo odvodnění - 0,6*2,0*1,5=1,800 [D] 
celkem práh brány - 0,4*3,0*0,8=0,960 [E] 
celkem práh dlažby - 0,4*0,8*9,0=2,880 [F] 
Celkem: G+A+B+C+D+E+F=38,155 [H]</t>
  </si>
  <si>
    <t>celkem položka 13273 - 11,3=11,300 [A] 
celkem položka 13293 - 38,2=38,200 [B] 
Celkem: A+B=49,500 [C]</t>
  </si>
  <si>
    <t>celkem použitá vhodná stávající zemina v místě vybourání stávajícího mostu 
celkem drenážní odvodnění vlevo za hráží - (0,4*1,0*(10,0+7,0))=6,800 [A]</t>
  </si>
  <si>
    <t>celkem pod opevnění vlevo za hrází - 15,3=15,300 [A] 
celkem opevění vlevo za hrází - 1,2*52,7=63,240 [B] 
celkem pro opevnění svahu kamennou rovnaninou - 1,2*31,5=37,800 [C] 
Celkem: A+B+C=116,340 [D]</t>
  </si>
  <si>
    <t>272325</t>
  </si>
  <si>
    <t>ZÁKLADY ZE ŽELEZOBETONU DO C30/37</t>
  </si>
  <si>
    <t>celkem podezdívka z betonu C30/37-XF4,XD3,XC3 
celkem podezdívka oplocení - 0,4*0,8*(7,0+4,0+4,2+3,8)+0,4*0,6*(4,0+4,2+3,8)=8,960 [A] 
celkem práh brány - 0,4*3,0*9,0=10,800 [B] 
Celkem: A+B=19,760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</si>
  <si>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</si>
  <si>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</si>
  <si>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t>
  </si>
  <si>
    <t>celkem konstrukční výztuž B500B a případně z betonářských sítí 
celkem 0,140*19,76=2,766 [A]</t>
  </si>
  <si>
    <t>komplet vrtání, dodání bet. výztuže a vlepení do předvrtaného otvoru včetně úpravy otvoru dle RDS 
celkem betonářská výztuž pro vlepení do předvrtaných otvorů průměru pro pruty 10-12-16mm délky prutu do 0,5m do o hloubky vrtu 0,1-0,2m 
celkem nakotvení schodiště - (6*4+6*4)*2=96,000 [A]</t>
  </si>
  <si>
    <t>celkem dle souboru detailu dokumentace a VL.4-2015 - 7,0*(59+42+2+2+62+28+9+16+3)=1 561,000 [A]</t>
  </si>
  <si>
    <t>Beton říms C30/37-XF4,XD3 
celkem pravostranný chodník a římsa - (0,2*0,6+0,28*0,95)*(60,0+42,4)+(0,2*0,6)*(0,9+1,0+0,9+1,0)+(0,28*2,0*1,05*2-0,28*0,9*0,45*2)+0,28*0,73*0,4*2=41,095 [A] 
celkem levostranný chodník a římsa - (0,2*0,6+0,28*0,95)*(62,7+28,5+8,3)+(0,3*0,85)*(16,8+2,6)=43,354 [B] 
Celkem: A+B=84,449 [C]</t>
  </si>
  <si>
    <t>předpoklad 180 kg/m3 dle VL.4:2015 
celkem 0,180*84,48=15,206 [A]</t>
  </si>
  <si>
    <t>33817C</t>
  </si>
  <si>
    <t>SLOUPKY PLOTOVÉ Z DÍLCŮ KOVOVÝCH DO BETONOVÝCH PATEK</t>
  </si>
  <si>
    <t>KS</t>
  </si>
  <si>
    <t>celkem dle projektové dokumentace včetně dodávky, montáže, kotvení, podlití atp. Základy jsou v samostatné položce. 
celkem obnova oplocení - 5+3+3+3=14,000 [A]</t>
  </si>
  <si>
    <t>- dodání a osazení předepsaného sloupku včetně PKO  
- případnou betonovou patku z předepsané třídy betonu  
- nutné zemní práce</t>
  </si>
  <si>
    <t>33817D</t>
  </si>
  <si>
    <t>VZPĚRY PLOTOVÉ Z DÍLCŮ KOVOVÝCH DO BETONOVÝCH PATEK</t>
  </si>
  <si>
    <t>celkem dle projektové dokumentace včetně dodávky, montáže, kotvení, podlití atp. Základy jsou v samostatné položce. 
celkem obnova oplocení - 2+2+2+2=8,000 [A]</t>
  </si>
  <si>
    <t>- dodání a osazení předepsané vzpěry včetně PKO  
- případnou betonovou patku z předepsané třídy betonu  
- nutné zemní práce</t>
  </si>
  <si>
    <t>Zábradlí z betonu SCC-XF4,XD3 atp dle PD včetně povrchové úpravy a dle požadavku PD 
celkem zábradlí na (0,25*0,1+0,15*1,0)*(28,1+0,85+1,05+2,1+40,8+1,05+0,85+1,05+2,1+59,2+1,05+60,8)=34,825 [A] 
celkem zesílení v místě VO - 0,6*0,07*1,0*4=0,168 [B] 
Celkem: A+B=34,993 [C]</t>
  </si>
  <si>
    <t>celkem výztuž konstrukce zábradlí včetně její úpravy dle TP 136 jako povlaková výztuž 
celkem 0,275*34,99=9,622 [A]</t>
  </si>
  <si>
    <t>431325</t>
  </si>
  <si>
    <t>SCHODIŠŤ KONSTR ZE ŽELEZOBETONU DO C30/37</t>
  </si>
  <si>
    <t>Obnova konstrukce schodiště z betonu C30/37-XF4,XD3 
celkem 1,25*0,3*0,3*5+1,25*0,5*1,5*1,25=1,734 [A] 
celkem 1,25*0,3*0,3*5+1,25*0,5*1,5*1,25=1,734 [B] 
Celkem: A+B=3,468 [C]</t>
  </si>
  <si>
    <t>431365</t>
  </si>
  <si>
    <t>VÝZTUŽ SCHODIŠŤ KONSTR Z BETONÁŘSKÉ OCELI 10505, B500B</t>
  </si>
  <si>
    <t>předpoklad 195 kg/m3 
celkem 0,195*3,47=0,677 [A]</t>
  </si>
  <si>
    <t>beton dle Projektové dokumentace 
celkem pod chodník vlevo na konci hráze (0,25*(0,55+0,25)*(8,25+0,25))=1,700 [A]</t>
  </si>
  <si>
    <t>beton dle Projektové dokumentace 
celkem pod opevnění vlevo za hrází - 0,2*15,3=3,060 [A] 
celkem opevění vlevo za hrází - 0,15*1,2*52,7=9,486 [B] 
celkem žlab - (1,2*(8,6+10,9+1,9)*(0,4+0,6+0,6)*0,15)=6,163 [C] 
Celkem: A+B+C=18,709 [D]</t>
  </si>
  <si>
    <t>461314</t>
  </si>
  <si>
    <t>PATKY Z PROSTÉHO BETONU C25/30</t>
  </si>
  <si>
    <t>celkem zajišťující prahy z betonu C25/30nXF3 
celkem patky v patě svahu - 0,6*2,0*1,5=1,800 [A] 
celkem práh dlažby - 0,4*0,8*9,0=2,880 [B] 
Celkem: A+B=4,680 [C]</t>
  </si>
  <si>
    <t>položka zahrnuje:  
- nutné zemní práce (hloubení rýh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</si>
  <si>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46321</t>
  </si>
  <si>
    <t>ROVNANINA Z LOMOVÉHO KAMENE</t>
  </si>
  <si>
    <t>celkem podél oěpr a křídel  
celkem pro opevnění svahu kamennou rovnaninou - (0,3)*1,2*31,5=11,340 [A]</t>
  </si>
  <si>
    <t>položka zahrnuje:  
- dodávku a vyrovnání lomového kamene předepsané frakce do předepsaného tvaru včetně mimostaveništní a vnitrostaveništní dopravy  
není-li v zadávací dokumentaci uvedeno jinak, jedná se o nakupovaný materiál</t>
  </si>
  <si>
    <t>celkem dlažby opevnění a úprav pod mostem tl kamene 0,25m s podkladním betonem v samostatné položce s vyspárováním z malty M25 XF4 a nebo M25 XF3 
celkem opevění vlevo za hrází - 0,25*1,2*52,7=15,810 [A] 
celkem žlab - (1,2*(8,6+10,9+1,9)*(0,4+0,6+0,6)*0,25)=10,272 [B] 
Celkem: A+B=26,082 [C]</t>
  </si>
  <si>
    <t>celkem pro opevnění vjezdu - (0,25)*15,3=3,825 [A]</t>
  </si>
  <si>
    <t>celkem vlevo před mostem - 0,2*9,5*1,0=1,900 [A] 
celkem nezpevněná krajnice vozovky - (0,2)*(7,0*1,0)=1,400 [B] 
Celkem: A+B=3,300 [C]</t>
  </si>
  <si>
    <t>celkem nezpevněná krajnice vozovky - (7,0*1,0)=7,000 [A]</t>
  </si>
  <si>
    <t>58130</t>
  </si>
  <si>
    <t>CEMENTOBETONOVÝ KRYT JEDNOVRSTVÝ VYZTUŽENÝ</t>
  </si>
  <si>
    <t>Celkem dle projektové dokumentace komplet včetně spar, detailů atp. komplet z monolitického betonu vyztuženého sítěmi a betonářskou výztuží 
celkem zpevněná plocha - 15,3*0,3=4,590 [A]</t>
  </si>
  <si>
    <t>celkem schodiště x kontaktu se strojovnou - 1,5*1,5*2=4,500 [A]</t>
  </si>
  <si>
    <t>76792</t>
  </si>
  <si>
    <t>OPLOCENÍ Z DRÁTĚNÉHO PLETIVA POTAŽENÉHO PLASTEM</t>
  </si>
  <si>
    <t>celkem dle projektové dokumentace komplet oplocení 
celkem obnova oplocení - 2,0*(7,0+4,0+4,2+3,8)=38,000 [A]</t>
  </si>
  <si>
    <t>- položka zahrnuje vedle vlastního pletiva i rámy, rošty, lišty, kování, podpěrné, závěsné, upevňovací prvky, spojovací a těsnící materiál, pomocný materiál, kompletní povrchovou úpravu.  
- nejsou zahrnuty sloupky, které se vykazují v samostatných položkách 338**, není zahrnuta podezdívka (272**)  
- součástí položky je  případně i ostnatý drát, uvažovaná plocha se pak vypočítává po horní hranu drátu.</t>
  </si>
  <si>
    <t>Celkem oplocení dle PD včetně kotvení 
celkem zábrana proti vniku včetně rámu, kotvení, pletiva - (1,5*4,3+1,0*1,5)=7,950 [A]</t>
  </si>
  <si>
    <t>76796</t>
  </si>
  <si>
    <t>VRATA A VRÁTKA</t>
  </si>
  <si>
    <t>celkem obnova bránky včetně kotvení, PKO, zámku atp. 
celkem branky 2*1,0*1,1=2,200 [A] 
celkem brána vjezdová 1,3*3,0=3,900 [B] 
Celkem: A+B=6,100 [C]</t>
  </si>
  <si>
    <t>- položka zahrnuje vedle vlastních vrat a vrátek i rámy, rošty, lišty, kování, podpěrné, závěsné, upevňovací prvky, spojovací a těsnící materiál, pomocný materiál, kompletní povrchovou úpravu, jsou zahrnuty i sloupky včetně kotvení, základové patky a nutných zemních prací.  
- je zahrnuto drobné zasklení nebo jiná předepsaná výplň.  
- součástí položky je  případně i ostnatý drát, uvažovaná plocha se pak vypočítává po horní hranu drátu.</t>
  </si>
  <si>
    <t>celkem zábradlí - (1,0+1,0+0,25+0,1+0,05+0,05)*(28,1+0,85+1,05+2,1+40,8+1,05+0,85+1,05+2,1+59,2+1,05+60,8)=487,550 [A] 
celkem schodiště - 0,3*1,25*5*2+0,3*1,25*5*3+1,25*0,5*1,5*2*2=13,125 [B] 
Celkem: A+B=500,675 [C]</t>
  </si>
  <si>
    <t>celkem římsy na mostě - (0,05+0,2+0,6+1,0)*(60,0+42,4+0,8+1,0+0,9+1,0+62,7+28,5+8,3)+1,05*2,0*2-0,45*0,9*2+0,73*0,4*2+0,85*(16,8+2,6)=400,824 [A]</t>
  </si>
  <si>
    <t>celkem římsy na mostě - (0,15+0,15)*(60,0+42,4+62,7+28,5+8,3+16,8+2,6)=66,390 [A]</t>
  </si>
  <si>
    <t>celkem drenáže odvodnění - (10,0+7,0)=17,000 [A]</t>
  </si>
  <si>
    <t>celkem chráničky v chodnících - 4*(65,0+2,0+60,0+2,0+53,8+2,0+42,2+2,0)=916,000 [A] 
chráničky pro převedení IS - 1,5*4=6,000 [B] 
Celkem: A+B=922,000 [C]</t>
  </si>
  <si>
    <t>celkem dle detailu vyústění potrubí z betonu C30/37-XF4,XD3 
celkem 1=1,000 [A]</t>
  </si>
  <si>
    <t>89911K</t>
  </si>
  <si>
    <t>OCELOVÝ POKLOP D400</t>
  </si>
  <si>
    <t>Poklop 500/500 dle požadavku PD 
celkem komplet ocelolitinový rám včetně poklopu s možností osazení do chodníku a vytvoření revizní šachty, uzamykatelný 
celkem 5+5=10,000 [A]</t>
  </si>
  <si>
    <t>Položka zahrnuje dodávku a osazení předepsané mříže včetně rámu</t>
  </si>
  <si>
    <t>9112A1</t>
  </si>
  <si>
    <t>ZÁBRADLÍ MOSTNÍ S VODOR MADLY - DODÁVKA A MONTÁŽ</t>
  </si>
  <si>
    <t>Komplet dodávka dle RDS, TKP 19A. včetně PKO dle TKP 19B. Kotvení podlití atp. 
celkem dodávka zábradlí podél schodiště komplet včetně kotvení - 2*(3,7+1,3)=10,000 [A]</t>
  </si>
  <si>
    <t>položka zahrnuje:  
dodání zábradlí včetně předepsané povrchové úpravy  
kotvení sloupků, t.j. kotevní desky, šrouby z nerez oceli, vrty a zálivku, pokud zadávací dokumentace nestanoví jinak  
případné nivelační hmoty pod kotevní desky</t>
  </si>
  <si>
    <t>9112A3</t>
  </si>
  <si>
    <t>ZÁBRADLÍ MOSTNÍ S VODOR MADLY - DEMONTÁŽ S PŘESUNEM</t>
  </si>
  <si>
    <t>Včetně odkupu zhotovitelem dle zadávacích podmínek. 
celkem odstranění zábradlí - (3,7+1,3)*2=10,000 [A]</t>
  </si>
  <si>
    <t>položka zahrnuje:  
- demontáž a odstranění zařízení  
- jeho odvoz na předepsané místo</t>
  </si>
  <si>
    <t>91271</t>
  </si>
  <si>
    <t>ZÁVORA MECHANICKÁ</t>
  </si>
  <si>
    <t>celkem mechanicná závora délky 3,5m včetně sloupku, protějšího sklopku, osazení, montáže. Včetně základové konstrukce atp. Komplet. Součástí bude i zámek s předáním objednateli. 
1=1,000 [A]</t>
  </si>
  <si>
    <t>zahrnuje dodávku kompletního zařízení včetně nutných zemních prací a základových konstrukcí</t>
  </si>
  <si>
    <t>celkem betonové obrubníky z betonu min. C30/37-XF4,XD3 do betonového lože C16/20nXF1, C20/25nXF3 
celkem podél opěvnění vlevo za hráží - 1,2*(1,5+10,9)=14,880 [A]</t>
  </si>
  <si>
    <t>Včetně odvozu a uložení na skládku dle požadavku PD a objednatele  do dodavatelem určené vzdálenosti. 
Poplatek za uložení je v položce 0141**. 
celkem pro opevnění svahu - (0,25)*1,2*52,7=15,810 [A] 
celkem pro opevnění vjezdu - (0,2+0,3)*15,3=7,650 [B] 
celkem rezerva (kubatura čerpána s odsouhlasením TDI a AD) - 10,0 m3 =10,000 [C] 
Celkem: A+B+C=33,460 [D]</t>
  </si>
  <si>
    <t>Včetně odvozu a uložení na skládku dle požadavku PD a objednatele  do dodavatelem určené vzdálenosti. 
Poplatek za uložení je v položce 0141**. 
celkem vybourání schodiště - 1,25*0,3*0,5*5*2+1,25*0,5*1,5*1,25*2=4,219 [A] 
celkem rezerva (kubatura čerpána s odsouhlasením TDI a AD) - 5,0 m3 =5,000 [B] 
Celkem: A+B=9,219 [C]</t>
  </si>
  <si>
    <t>966842</t>
  </si>
  <si>
    <t>ODSTRANĚNÍ OPLOCENÍ Z DRÁT PLETIVA</t>
  </si>
  <si>
    <t>celkem včetně odvozu a likvidace v režii zhotovitele včetně bran 
celkem odstranění zábradlí - 0,001*(35*(3,7+1,3)*2)=0,350 [A] 
celkem odstranění branek, brány - 0,001*(50*(1,25*2+3,0))=0,275 [B] 
celkem odstranění závory komplet včetně příslušenství - 0,080=0,080 [C] 
celkem odstranění zábrany proti přelezení - 0,001*(15*(4,3+1,0))=0,080 [D] 
Celkem: A+B+C+D=0,785 [E]</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</si>
  <si>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</si>
  <si>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SO 401</t>
  </si>
  <si>
    <t>Osvětlení komunikace na hrázi a kamerový systém</t>
  </si>
  <si>
    <t>75210</t>
  </si>
  <si>
    <t>Položkový soupis prací přiložen v PD objektu a na konci tohoto rozpočtu a v daném SO jako Výkaz výměr, Rozpočet 
"1.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obsahuje:   
 – kompletní řešení daného SO dle projektové dokumentace  
 – kompletní revizní zprávy, předávací protokoly, atesty, zprávy vyhodnocující objekt atp.   
3. Způsob měření:   
 – Dle projektové dokumentace daného SO" 
Komplet - 1 kpl=1,000 [A]</t>
  </si>
  <si>
    <t>SO 402</t>
  </si>
  <si>
    <t>IS napájení a ovládání strojoven hráze</t>
  </si>
  <si>
    <t>SO 403</t>
  </si>
  <si>
    <t>IS ČEZ OZ</t>
  </si>
  <si>
    <t>C</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</si>
</sst>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5">
    <fill>
      <patternFill/>
    </fill>
    <fill>
      <patternFill patternType="gray125"/>
    </fill>
    <fill>
      <patternFill patternType="solid">
        <fgColor rgb="FFD9D9D9"/>
        <bgColor indexed="64"/>
      </patternFill>
    </fill>
    <fill>
      <patternFill patternType="solid">
        <fgColor rgb="FFCB441A"/>
        <bgColor indexed="64"/>
      </patternFill>
    </fill>
    <fill>
      <patternFill patternType="solid">
        <fgColor rgb="FFADD8E6"/>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0" fillId="2" borderId="6" xfId="0" applyFill="1" applyBorder="1"/>
    <xf numFmtId="0" fontId="3" fillId="0" borderId="1" xfId="0" applyFont="1" applyBorder="1" applyAlignment="1">
      <alignment horizontal="left"/>
    </xf>
    <xf numFmtId="177" fontId="3" fillId="0" borderId="1" xfId="0" applyNumberFormat="1" applyFon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4" borderId="1" xfId="0" applyNumberFormat="1" applyFill="1" applyBorder="1" applyAlignment="1" applyProtection="1">
      <alignment horizontal="center"/>
      <protection locked="0"/>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177" fontId="0" fillId="2" borderId="1" xfId="0" applyNumberFormat="1" applyFill="1" applyBorder="1" applyAlignment="1">
      <alignment horizontal="center"/>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2.xml"/></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E17"/>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t="s">
        <v>0</v>
      </c>
      <c s="1"/>
      <c s="1"/>
      <c s="1"/>
    </row>
    <row r="2" spans="1:5" ht="12.75" customHeight="1">
      <c r="A2" s="1"/>
      <c s="2" t="s">
        <v>1</v>
      </c>
      <c s="1"/>
      <c s="1"/>
      <c s="1"/>
    </row>
    <row r="3" spans="1:5" ht="20" customHeight="1">
      <c r="A3" s="1"/>
      <c s="1"/>
      <c s="1"/>
      <c s="1"/>
      <c s="1"/>
    </row>
    <row r="4" spans="1:5" ht="20" customHeight="1">
      <c r="A4" s="1"/>
      <c s="3" t="s">
        <v>2</v>
      </c>
      <c s="1"/>
      <c s="1"/>
      <c s="1"/>
    </row>
    <row r="5" spans="1:5" ht="12.75" customHeight="1">
      <c r="A5" s="1"/>
      <c s="1" t="s">
        <v>3</v>
      </c>
      <c s="1"/>
      <c s="1"/>
      <c s="1"/>
    </row>
    <row r="6" spans="1:5" ht="12.75" customHeight="1">
      <c r="A6" s="1"/>
      <c s="4" t="s">
        <v>4</v>
      </c>
      <c s="7">
        <f>SUM(C10:C17)</f>
      </c>
      <c s="1"/>
      <c s="1"/>
    </row>
    <row r="7" spans="1:5" ht="12.75" customHeight="1">
      <c r="A7" s="1"/>
      <c s="4" t="s">
        <v>5</v>
      </c>
      <c s="7">
        <f>SUM(E10:E17)</f>
      </c>
      <c s="1"/>
      <c s="1"/>
    </row>
    <row r="8" spans="1:5" ht="12.75" customHeight="1">
      <c r="A8" s="6"/>
      <c s="6"/>
      <c s="6"/>
      <c s="6"/>
      <c s="6"/>
    </row>
    <row r="9" spans="1:5" ht="12.75" customHeight="1">
      <c r="A9" s="5" t="s">
        <v>6</v>
      </c>
      <c s="5" t="s">
        <v>7</v>
      </c>
      <c s="5" t="s">
        <v>8</v>
      </c>
      <c s="5" t="s">
        <v>9</v>
      </c>
      <c s="5" t="s">
        <v>10</v>
      </c>
    </row>
    <row r="10" spans="1:5" ht="12.75" customHeight="1">
      <c r="A10" s="20" t="s">
        <v>24</v>
      </c>
      <c s="20" t="s">
        <v>25</v>
      </c>
      <c s="21">
        <f>'SO 000'!I3</f>
      </c>
      <c s="21">
        <f>'SO 000'!O2</f>
      </c>
      <c s="21">
        <f>C10+D10</f>
      </c>
    </row>
    <row r="11" spans="1:5" ht="12.75" customHeight="1">
      <c r="A11" s="20" t="s">
        <v>101</v>
      </c>
      <c s="20" t="s">
        <v>102</v>
      </c>
      <c s="21">
        <f>'SO 182'!I3</f>
      </c>
      <c s="21">
        <f>'SO 182'!O2</f>
      </c>
      <c s="21">
        <f>C11+D11</f>
      </c>
    </row>
    <row r="12" spans="1:5" ht="12.75" customHeight="1">
      <c r="A12" s="20" t="s">
        <v>239</v>
      </c>
      <c s="20" t="s">
        <v>240</v>
      </c>
      <c s="21">
        <f>'SO 201'!I3</f>
      </c>
      <c s="21">
        <f>'SO 201'!O2</f>
      </c>
      <c s="21">
        <f>C12+D12</f>
      </c>
    </row>
    <row r="13" spans="1:5" ht="12.75" customHeight="1">
      <c r="A13" s="20" t="s">
        <v>566</v>
      </c>
      <c s="20" t="s">
        <v>567</v>
      </c>
      <c s="21">
        <f>'SO 251'!I3</f>
      </c>
      <c s="21">
        <f>'SO 251'!O2</f>
      </c>
      <c s="21">
        <f>C13+D13</f>
      </c>
    </row>
    <row r="14" spans="1:5" ht="12.75" customHeight="1">
      <c r="A14" s="20" t="s">
        <v>778</v>
      </c>
      <c s="20" t="s">
        <v>779</v>
      </c>
      <c s="21">
        <f>'SO 252'!I3</f>
      </c>
      <c s="21">
        <f>'SO 252'!O2</f>
      </c>
      <c s="21">
        <f>C14+D14</f>
      </c>
    </row>
    <row r="15" spans="1:5" ht="12.75" customHeight="1">
      <c r="A15" s="20" t="s">
        <v>881</v>
      </c>
      <c s="20" t="s">
        <v>882</v>
      </c>
      <c s="21">
        <f>'SO 401'!I3</f>
      </c>
      <c s="21">
        <f>'SO 401'!O2</f>
      </c>
      <c s="21">
        <f>C15+D15</f>
      </c>
    </row>
    <row r="16" spans="1:5" ht="12.75" customHeight="1">
      <c r="A16" s="20" t="s">
        <v>885</v>
      </c>
      <c s="20" t="s">
        <v>886</v>
      </c>
      <c s="21">
        <f>'SO 402'!I3</f>
      </c>
      <c s="21">
        <f>'SO 402'!O2</f>
      </c>
      <c s="21">
        <f>C16+D16</f>
      </c>
    </row>
    <row r="17" spans="1:5" ht="12.75" customHeight="1">
      <c r="A17" s="20" t="s">
        <v>887</v>
      </c>
      <c s="20" t="s">
        <v>888</v>
      </c>
      <c s="21">
        <f>'SO 403'!I3</f>
      </c>
      <c s="21">
        <f>'SO 403'!O2</f>
      </c>
      <c s="21">
        <f>C17+D17</f>
      </c>
    </row>
  </sheetData>
  <sheetProtection sheet="1" objects="1" scenarios="1"/>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24</v>
      </c>
      <c s="39">
        <f>0+I8</f>
      </c>
      <c r="O3" t="s">
        <v>19</v>
      </c>
      <c t="s">
        <v>23</v>
      </c>
    </row>
    <row r="4" spans="1:16" ht="15" customHeight="1">
      <c r="A4" t="s">
        <v>17</v>
      </c>
      <c s="16" t="s">
        <v>18</v>
      </c>
      <c s="17" t="s">
        <v>24</v>
      </c>
      <c s="6"/>
      <c s="18" t="s">
        <v>25</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0+I9+I13+I17+I21+I25+I29+I33+I37+I41+I45+I49+I53</f>
      </c>
      <c>
        <f>0+O9+O13+O17+O21+O25+O29+O33+O37+O41+O45+O49+O53</f>
      </c>
    </row>
    <row r="9" spans="1:16" ht="12.75">
      <c r="A9" s="25" t="s">
        <v>45</v>
      </c>
      <c s="29" t="s">
        <v>29</v>
      </c>
      <c s="29" t="s">
        <v>46</v>
      </c>
      <c s="25" t="s">
        <v>47</v>
      </c>
      <c s="30" t="s">
        <v>48</v>
      </c>
      <c s="31" t="s">
        <v>49</v>
      </c>
      <c s="32">
        <v>16</v>
      </c>
      <c s="33">
        <v>0</v>
      </c>
      <c s="34">
        <f>ROUND(ROUND(H9,2)*ROUND(G9,3),2)</f>
      </c>
      <c r="O9">
        <f>(I9*21)/100</f>
      </c>
      <c t="s">
        <v>23</v>
      </c>
    </row>
    <row r="10" spans="1:5" ht="12.75">
      <c r="A10" s="35" t="s">
        <v>50</v>
      </c>
      <c r="E10" s="36" t="s">
        <v>47</v>
      </c>
    </row>
    <row r="11" spans="1:5" ht="89.25">
      <c r="A11" s="37" t="s">
        <v>51</v>
      </c>
      <c r="E11" s="38" t="s">
        <v>52</v>
      </c>
    </row>
    <row r="12" spans="1:5" ht="12.75">
      <c r="A12" t="s">
        <v>53</v>
      </c>
      <c r="E12" s="36" t="s">
        <v>54</v>
      </c>
    </row>
    <row r="13" spans="1:16" ht="12.75">
      <c r="A13" s="25" t="s">
        <v>45</v>
      </c>
      <c s="29" t="s">
        <v>23</v>
      </c>
      <c s="29" t="s">
        <v>55</v>
      </c>
      <c s="25" t="s">
        <v>56</v>
      </c>
      <c s="30" t="s">
        <v>57</v>
      </c>
      <c s="31" t="s">
        <v>58</v>
      </c>
      <c s="32">
        <v>1</v>
      </c>
      <c s="33">
        <v>0</v>
      </c>
      <c s="34">
        <f>ROUND(ROUND(H13,2)*ROUND(G13,3),2)</f>
      </c>
      <c r="O13">
        <f>(I13*21)/100</f>
      </c>
      <c t="s">
        <v>23</v>
      </c>
    </row>
    <row r="14" spans="1:5" ht="12.75">
      <c r="A14" s="35" t="s">
        <v>50</v>
      </c>
      <c r="E14" s="36" t="s">
        <v>47</v>
      </c>
    </row>
    <row r="15" spans="1:5" ht="114.75">
      <c r="A15" s="37" t="s">
        <v>51</v>
      </c>
      <c r="E15" s="38" t="s">
        <v>59</v>
      </c>
    </row>
    <row r="16" spans="1:5" ht="12.75">
      <c r="A16" t="s">
        <v>53</v>
      </c>
      <c r="E16" s="36" t="s">
        <v>60</v>
      </c>
    </row>
    <row r="17" spans="1:16" ht="12.75">
      <c r="A17" s="25" t="s">
        <v>45</v>
      </c>
      <c s="29" t="s">
        <v>22</v>
      </c>
      <c s="29" t="s">
        <v>61</v>
      </c>
      <c s="25" t="s">
        <v>47</v>
      </c>
      <c s="30" t="s">
        <v>62</v>
      </c>
      <c s="31" t="s">
        <v>58</v>
      </c>
      <c s="32">
        <v>1</v>
      </c>
      <c s="33">
        <v>0</v>
      </c>
      <c s="34">
        <f>ROUND(ROUND(H17,2)*ROUND(G17,3),2)</f>
      </c>
      <c r="O17">
        <f>(I17*21)/100</f>
      </c>
      <c t="s">
        <v>23</v>
      </c>
    </row>
    <row r="18" spans="1:5" ht="12.75">
      <c r="A18" s="35" t="s">
        <v>50</v>
      </c>
      <c r="E18" s="36" t="s">
        <v>47</v>
      </c>
    </row>
    <row r="19" spans="1:5" ht="89.25">
      <c r="A19" s="37" t="s">
        <v>51</v>
      </c>
      <c r="E19" s="38" t="s">
        <v>63</v>
      </c>
    </row>
    <row r="20" spans="1:5" ht="12.75">
      <c r="A20" t="s">
        <v>53</v>
      </c>
      <c r="E20" s="36" t="s">
        <v>60</v>
      </c>
    </row>
    <row r="21" spans="1:16" ht="12.75">
      <c r="A21" s="25" t="s">
        <v>45</v>
      </c>
      <c s="29" t="s">
        <v>33</v>
      </c>
      <c s="29" t="s">
        <v>64</v>
      </c>
      <c s="25" t="s">
        <v>47</v>
      </c>
      <c s="30" t="s">
        <v>65</v>
      </c>
      <c s="31" t="s">
        <v>58</v>
      </c>
      <c s="32">
        <v>1</v>
      </c>
      <c s="33">
        <v>0</v>
      </c>
      <c s="34">
        <f>ROUND(ROUND(H21,2)*ROUND(G21,3),2)</f>
      </c>
      <c r="O21">
        <f>(I21*21)/100</f>
      </c>
      <c t="s">
        <v>23</v>
      </c>
    </row>
    <row r="22" spans="1:5" ht="12.75">
      <c r="A22" s="35" t="s">
        <v>50</v>
      </c>
      <c r="E22" s="36" t="s">
        <v>47</v>
      </c>
    </row>
    <row r="23" spans="1:5" ht="102">
      <c r="A23" s="37" t="s">
        <v>51</v>
      </c>
      <c r="E23" s="38" t="s">
        <v>66</v>
      </c>
    </row>
    <row r="24" spans="1:5" ht="12.75">
      <c r="A24" t="s">
        <v>53</v>
      </c>
      <c r="E24" s="36" t="s">
        <v>60</v>
      </c>
    </row>
    <row r="25" spans="1:16" ht="12.75">
      <c r="A25" s="25" t="s">
        <v>45</v>
      </c>
      <c s="29" t="s">
        <v>35</v>
      </c>
      <c s="29" t="s">
        <v>67</v>
      </c>
      <c s="25" t="s">
        <v>47</v>
      </c>
      <c s="30" t="s">
        <v>68</v>
      </c>
      <c s="31" t="s">
        <v>58</v>
      </c>
      <c s="32">
        <v>1</v>
      </c>
      <c s="33">
        <v>0</v>
      </c>
      <c s="34">
        <f>ROUND(ROUND(H25,2)*ROUND(G25,3),2)</f>
      </c>
      <c r="O25">
        <f>(I25*21)/100</f>
      </c>
      <c t="s">
        <v>23</v>
      </c>
    </row>
    <row r="26" spans="1:5" ht="12.75">
      <c r="A26" s="35" t="s">
        <v>50</v>
      </c>
      <c r="E26" s="36" t="s">
        <v>47</v>
      </c>
    </row>
    <row r="27" spans="1:5" ht="89.25">
      <c r="A27" s="37" t="s">
        <v>51</v>
      </c>
      <c r="E27" s="38" t="s">
        <v>69</v>
      </c>
    </row>
    <row r="28" spans="1:5" ht="12.75">
      <c r="A28" t="s">
        <v>53</v>
      </c>
      <c r="E28" s="36" t="s">
        <v>60</v>
      </c>
    </row>
    <row r="29" spans="1:16" ht="12.75">
      <c r="A29" s="25" t="s">
        <v>45</v>
      </c>
      <c s="29" t="s">
        <v>37</v>
      </c>
      <c s="29" t="s">
        <v>70</v>
      </c>
      <c s="25" t="s">
        <v>47</v>
      </c>
      <c s="30" t="s">
        <v>71</v>
      </c>
      <c s="31" t="s">
        <v>58</v>
      </c>
      <c s="32">
        <v>1</v>
      </c>
      <c s="33">
        <v>0</v>
      </c>
      <c s="34">
        <f>ROUND(ROUND(H29,2)*ROUND(G29,3),2)</f>
      </c>
      <c r="O29">
        <f>(I29*21)/100</f>
      </c>
      <c t="s">
        <v>23</v>
      </c>
    </row>
    <row r="30" spans="1:5" ht="12.75">
      <c r="A30" s="35" t="s">
        <v>50</v>
      </c>
      <c r="E30" s="36" t="s">
        <v>47</v>
      </c>
    </row>
    <row r="31" spans="1:5" ht="38.25">
      <c r="A31" s="37" t="s">
        <v>51</v>
      </c>
      <c r="E31" s="38" t="s">
        <v>72</v>
      </c>
    </row>
    <row r="32" spans="1:5" ht="38.25">
      <c r="A32" t="s">
        <v>53</v>
      </c>
      <c r="E32" s="36" t="s">
        <v>73</v>
      </c>
    </row>
    <row r="33" spans="1:16" ht="12.75">
      <c r="A33" s="25" t="s">
        <v>45</v>
      </c>
      <c s="29" t="s">
        <v>74</v>
      </c>
      <c s="29" t="s">
        <v>75</v>
      </c>
      <c s="25" t="s">
        <v>47</v>
      </c>
      <c s="30" t="s">
        <v>76</v>
      </c>
      <c s="31" t="s">
        <v>58</v>
      </c>
      <c s="32">
        <v>1</v>
      </c>
      <c s="33">
        <v>0</v>
      </c>
      <c s="34">
        <f>ROUND(ROUND(H33,2)*ROUND(G33,3),2)</f>
      </c>
      <c r="O33">
        <f>(I33*21)/100</f>
      </c>
      <c t="s">
        <v>23</v>
      </c>
    </row>
    <row r="34" spans="1:5" ht="12.75">
      <c r="A34" s="35" t="s">
        <v>50</v>
      </c>
      <c r="E34" s="36" t="s">
        <v>47</v>
      </c>
    </row>
    <row r="35" spans="1:5" ht="51">
      <c r="A35" s="37" t="s">
        <v>51</v>
      </c>
      <c r="E35" s="38" t="s">
        <v>77</v>
      </c>
    </row>
    <row r="36" spans="1:5" ht="12.75">
      <c r="A36" t="s">
        <v>53</v>
      </c>
      <c r="E36" s="36" t="s">
        <v>78</v>
      </c>
    </row>
    <row r="37" spans="1:16" ht="12.75">
      <c r="A37" s="25" t="s">
        <v>45</v>
      </c>
      <c s="29" t="s">
        <v>79</v>
      </c>
      <c s="29" t="s">
        <v>80</v>
      </c>
      <c s="25" t="s">
        <v>47</v>
      </c>
      <c s="30" t="s">
        <v>81</v>
      </c>
      <c s="31" t="s">
        <v>58</v>
      </c>
      <c s="32">
        <v>1</v>
      </c>
      <c s="33">
        <v>0</v>
      </c>
      <c s="34">
        <f>ROUND(ROUND(H37,2)*ROUND(G37,3),2)</f>
      </c>
      <c r="O37">
        <f>(I37*21)/100</f>
      </c>
      <c t="s">
        <v>23</v>
      </c>
    </row>
    <row r="38" spans="1:5" ht="12.75">
      <c r="A38" s="35" t="s">
        <v>50</v>
      </c>
      <c r="E38" s="36" t="s">
        <v>47</v>
      </c>
    </row>
    <row r="39" spans="1:5" ht="51">
      <c r="A39" s="37" t="s">
        <v>51</v>
      </c>
      <c r="E39" s="38" t="s">
        <v>82</v>
      </c>
    </row>
    <row r="40" spans="1:5" ht="63.75">
      <c r="A40" t="s">
        <v>53</v>
      </c>
      <c r="E40" s="36" t="s">
        <v>83</v>
      </c>
    </row>
    <row r="41" spans="1:16" ht="12.75">
      <c r="A41" s="25" t="s">
        <v>45</v>
      </c>
      <c s="29" t="s">
        <v>40</v>
      </c>
      <c s="29" t="s">
        <v>84</v>
      </c>
      <c s="25" t="s">
        <v>56</v>
      </c>
      <c s="30" t="s">
        <v>85</v>
      </c>
      <c s="31" t="s">
        <v>58</v>
      </c>
      <c s="32">
        <v>1</v>
      </c>
      <c s="33">
        <v>0</v>
      </c>
      <c s="34">
        <f>ROUND(ROUND(H41,2)*ROUND(G41,3),2)</f>
      </c>
      <c r="O41">
        <f>(I41*21)/100</f>
      </c>
      <c t="s">
        <v>23</v>
      </c>
    </row>
    <row r="42" spans="1:5" ht="12.75">
      <c r="A42" s="35" t="s">
        <v>50</v>
      </c>
      <c r="E42" s="36" t="s">
        <v>47</v>
      </c>
    </row>
    <row r="43" spans="1:5" ht="191.25">
      <c r="A43" s="37" t="s">
        <v>51</v>
      </c>
      <c r="E43" s="38" t="s">
        <v>86</v>
      </c>
    </row>
    <row r="44" spans="1:5" ht="12.75">
      <c r="A44" t="s">
        <v>53</v>
      </c>
      <c r="E44" s="36" t="s">
        <v>78</v>
      </c>
    </row>
    <row r="45" spans="1:16" ht="12.75">
      <c r="A45" s="25" t="s">
        <v>45</v>
      </c>
      <c s="29" t="s">
        <v>42</v>
      </c>
      <c s="29" t="s">
        <v>87</v>
      </c>
      <c s="25" t="s">
        <v>47</v>
      </c>
      <c s="30" t="s">
        <v>88</v>
      </c>
      <c s="31" t="s">
        <v>58</v>
      </c>
      <c s="32">
        <v>1</v>
      </c>
      <c s="33">
        <v>0</v>
      </c>
      <c s="34">
        <f>ROUND(ROUND(H45,2)*ROUND(G45,3),2)</f>
      </c>
      <c r="O45">
        <f>(I45*21)/100</f>
      </c>
      <c t="s">
        <v>23</v>
      </c>
    </row>
    <row r="46" spans="1:5" ht="12.75">
      <c r="A46" s="35" t="s">
        <v>50</v>
      </c>
      <c r="E46" s="36" t="s">
        <v>47</v>
      </c>
    </row>
    <row r="47" spans="1:5" ht="63.75">
      <c r="A47" s="37" t="s">
        <v>51</v>
      </c>
      <c r="E47" s="38" t="s">
        <v>89</v>
      </c>
    </row>
    <row r="48" spans="1:5" ht="89.25">
      <c r="A48" t="s">
        <v>53</v>
      </c>
      <c r="E48" s="36" t="s">
        <v>90</v>
      </c>
    </row>
    <row r="49" spans="1:16" ht="12.75">
      <c r="A49" s="25" t="s">
        <v>45</v>
      </c>
      <c s="29" t="s">
        <v>91</v>
      </c>
      <c s="29" t="s">
        <v>92</v>
      </c>
      <c s="25" t="s">
        <v>47</v>
      </c>
      <c s="30" t="s">
        <v>93</v>
      </c>
      <c s="31" t="s">
        <v>58</v>
      </c>
      <c s="32">
        <v>1</v>
      </c>
      <c s="33">
        <v>0</v>
      </c>
      <c s="34">
        <f>ROUND(ROUND(H49,2)*ROUND(G49,3),2)</f>
      </c>
      <c r="O49">
        <f>(I49*21)/100</f>
      </c>
      <c t="s">
        <v>23</v>
      </c>
    </row>
    <row r="50" spans="1:5" ht="12.75">
      <c r="A50" s="35" t="s">
        <v>50</v>
      </c>
      <c r="E50" s="36" t="s">
        <v>47</v>
      </c>
    </row>
    <row r="51" spans="1:5" ht="51">
      <c r="A51" s="37" t="s">
        <v>51</v>
      </c>
      <c r="E51" s="38" t="s">
        <v>94</v>
      </c>
    </row>
    <row r="52" spans="1:5" ht="25.5">
      <c r="A52" t="s">
        <v>53</v>
      </c>
      <c r="E52" s="36" t="s">
        <v>95</v>
      </c>
    </row>
    <row r="53" spans="1:16" ht="12.75">
      <c r="A53" s="25" t="s">
        <v>45</v>
      </c>
      <c s="29" t="s">
        <v>96</v>
      </c>
      <c s="29" t="s">
        <v>97</v>
      </c>
      <c s="25" t="s">
        <v>47</v>
      </c>
      <c s="30" t="s">
        <v>98</v>
      </c>
      <c s="31" t="s">
        <v>58</v>
      </c>
      <c s="32">
        <v>1</v>
      </c>
      <c s="33">
        <v>0</v>
      </c>
      <c s="34">
        <f>ROUND(ROUND(H53,2)*ROUND(G53,3),2)</f>
      </c>
      <c r="O53">
        <f>(I53*21)/100</f>
      </c>
      <c t="s">
        <v>23</v>
      </c>
    </row>
    <row r="54" spans="1:5" ht="12.75">
      <c r="A54" s="35" t="s">
        <v>50</v>
      </c>
      <c r="E54" s="36" t="s">
        <v>47</v>
      </c>
    </row>
    <row r="55" spans="1:5" ht="38.25">
      <c r="A55" s="37" t="s">
        <v>51</v>
      </c>
      <c r="E55" s="38" t="s">
        <v>99</v>
      </c>
    </row>
    <row r="56" spans="1:5" ht="12.75">
      <c r="A56" t="s">
        <v>53</v>
      </c>
      <c r="E56" s="36" t="s">
        <v>100</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1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0+O8+O25+O34+O51</f>
      </c>
      <c t="s">
        <v>22</v>
      </c>
    </row>
    <row r="3" spans="1:16" ht="15" customHeight="1">
      <c r="A3" t="s">
        <v>12</v>
      </c>
      <c s="12" t="s">
        <v>14</v>
      </c>
      <c s="13" t="s">
        <v>15</v>
      </c>
      <c s="1"/>
      <c s="14" t="s">
        <v>16</v>
      </c>
      <c s="1"/>
      <c s="9"/>
      <c s="8" t="s">
        <v>101</v>
      </c>
      <c s="39">
        <f>0+I8+I25+I34+I51</f>
      </c>
      <c r="O3" t="s">
        <v>19</v>
      </c>
      <c t="s">
        <v>23</v>
      </c>
    </row>
    <row r="4" spans="1:16" ht="15" customHeight="1">
      <c r="A4" t="s">
        <v>17</v>
      </c>
      <c s="16" t="s">
        <v>18</v>
      </c>
      <c s="17" t="s">
        <v>101</v>
      </c>
      <c s="6"/>
      <c s="18" t="s">
        <v>102</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0+I9+I13+I17+I21</f>
      </c>
      <c>
        <f>0+O9+O13+O17+O21</f>
      </c>
    </row>
    <row r="9" spans="1:16" ht="12.75">
      <c r="A9" s="25" t="s">
        <v>45</v>
      </c>
      <c s="29" t="s">
        <v>29</v>
      </c>
      <c s="29" t="s">
        <v>103</v>
      </c>
      <c s="25" t="s">
        <v>47</v>
      </c>
      <c s="30" t="s">
        <v>104</v>
      </c>
      <c s="31" t="s">
        <v>105</v>
      </c>
      <c s="32">
        <v>160</v>
      </c>
      <c s="33">
        <v>0</v>
      </c>
      <c s="34">
        <f>ROUND(ROUND(H9,2)*ROUND(G9,3),2)</f>
      </c>
      <c r="O9">
        <f>(I9*21)/100</f>
      </c>
      <c t="s">
        <v>23</v>
      </c>
    </row>
    <row r="10" spans="1:5" ht="12.75">
      <c r="A10" s="35" t="s">
        <v>50</v>
      </c>
      <c r="E10" s="36" t="s">
        <v>47</v>
      </c>
    </row>
    <row r="11" spans="1:5" ht="38.25">
      <c r="A11" s="37" t="s">
        <v>51</v>
      </c>
      <c r="E11" s="38" t="s">
        <v>106</v>
      </c>
    </row>
    <row r="12" spans="1:5" ht="25.5">
      <c r="A12" t="s">
        <v>53</v>
      </c>
      <c r="E12" s="36" t="s">
        <v>107</v>
      </c>
    </row>
    <row r="13" spans="1:16" ht="12.75">
      <c r="A13" s="25" t="s">
        <v>45</v>
      </c>
      <c s="29" t="s">
        <v>23</v>
      </c>
      <c s="29" t="s">
        <v>108</v>
      </c>
      <c s="25" t="s">
        <v>47</v>
      </c>
      <c s="30" t="s">
        <v>109</v>
      </c>
      <c s="31" t="s">
        <v>58</v>
      </c>
      <c s="32">
        <v>1</v>
      </c>
      <c s="33">
        <v>0</v>
      </c>
      <c s="34">
        <f>ROUND(ROUND(H13,2)*ROUND(G13,3),2)</f>
      </c>
      <c r="O13">
        <f>(I13*21)/100</f>
      </c>
      <c t="s">
        <v>23</v>
      </c>
    </row>
    <row r="14" spans="1:5" ht="12.75">
      <c r="A14" s="35" t="s">
        <v>50</v>
      </c>
      <c r="E14" s="36" t="s">
        <v>47</v>
      </c>
    </row>
    <row r="15" spans="1:5" ht="89.25">
      <c r="A15" s="37" t="s">
        <v>51</v>
      </c>
      <c r="E15" s="38" t="s">
        <v>110</v>
      </c>
    </row>
    <row r="16" spans="1:5" ht="12.75">
      <c r="A16" t="s">
        <v>53</v>
      </c>
      <c r="E16" s="36" t="s">
        <v>60</v>
      </c>
    </row>
    <row r="17" spans="1:16" ht="12.75">
      <c r="A17" s="25" t="s">
        <v>45</v>
      </c>
      <c s="29" t="s">
        <v>22</v>
      </c>
      <c s="29" t="s">
        <v>111</v>
      </c>
      <c s="25" t="s">
        <v>47</v>
      </c>
      <c s="30" t="s">
        <v>112</v>
      </c>
      <c s="31" t="s">
        <v>58</v>
      </c>
      <c s="32">
        <v>1</v>
      </c>
      <c s="33">
        <v>0</v>
      </c>
      <c s="34">
        <f>ROUND(ROUND(H17,2)*ROUND(G17,3),2)</f>
      </c>
      <c r="O17">
        <f>(I17*21)/100</f>
      </c>
      <c t="s">
        <v>23</v>
      </c>
    </row>
    <row r="18" spans="1:5" ht="12.75">
      <c r="A18" s="35" t="s">
        <v>50</v>
      </c>
      <c r="E18" s="36" t="s">
        <v>47</v>
      </c>
    </row>
    <row r="19" spans="1:5" ht="76.5">
      <c r="A19" s="37" t="s">
        <v>51</v>
      </c>
      <c r="E19" s="38" t="s">
        <v>113</v>
      </c>
    </row>
    <row r="20" spans="1:5" ht="12.75">
      <c r="A20" t="s">
        <v>53</v>
      </c>
      <c r="E20" s="36" t="s">
        <v>78</v>
      </c>
    </row>
    <row r="21" spans="1:16" ht="12.75">
      <c r="A21" s="25" t="s">
        <v>45</v>
      </c>
      <c s="29" t="s">
        <v>33</v>
      </c>
      <c s="29" t="s">
        <v>84</v>
      </c>
      <c s="25" t="s">
        <v>56</v>
      </c>
      <c s="30" t="s">
        <v>85</v>
      </c>
      <c s="31" t="s">
        <v>58</v>
      </c>
      <c s="32">
        <v>1</v>
      </c>
      <c s="33">
        <v>0</v>
      </c>
      <c s="34">
        <f>ROUND(ROUND(H21,2)*ROUND(G21,3),2)</f>
      </c>
      <c r="O21">
        <f>(I21*21)/100</f>
      </c>
      <c t="s">
        <v>23</v>
      </c>
    </row>
    <row r="22" spans="1:5" ht="12.75">
      <c r="A22" s="35" t="s">
        <v>50</v>
      </c>
      <c r="E22" s="36" t="s">
        <v>47</v>
      </c>
    </row>
    <row r="23" spans="1:5" ht="178.5">
      <c r="A23" s="37" t="s">
        <v>51</v>
      </c>
      <c r="E23" s="38" t="s">
        <v>114</v>
      </c>
    </row>
    <row r="24" spans="1:5" ht="12.75">
      <c r="A24" t="s">
        <v>53</v>
      </c>
      <c r="E24" s="36" t="s">
        <v>78</v>
      </c>
    </row>
    <row r="25" spans="1:18" ht="12.75" customHeight="1">
      <c r="A25" s="6" t="s">
        <v>43</v>
      </c>
      <c s="6"/>
      <c s="41" t="s">
        <v>29</v>
      </c>
      <c s="6"/>
      <c s="27" t="s">
        <v>115</v>
      </c>
      <c s="6"/>
      <c s="6"/>
      <c s="6"/>
      <c s="42">
        <f>0+Q25</f>
      </c>
      <c r="O25">
        <f>0+R25</f>
      </c>
      <c r="Q25">
        <f>0+I26+I30</f>
      </c>
      <c>
        <f>0+O26+O30</f>
      </c>
    </row>
    <row r="26" spans="1:16" ht="12.75">
      <c r="A26" s="25" t="s">
        <v>45</v>
      </c>
      <c s="29" t="s">
        <v>35</v>
      </c>
      <c s="29" t="s">
        <v>116</v>
      </c>
      <c s="25" t="s">
        <v>56</v>
      </c>
      <c s="30" t="s">
        <v>117</v>
      </c>
      <c s="31" t="s">
        <v>105</v>
      </c>
      <c s="32">
        <v>480</v>
      </c>
      <c s="33">
        <v>0</v>
      </c>
      <c s="34">
        <f>ROUND(ROUND(H26,2)*ROUND(G26,3),2)</f>
      </c>
      <c r="O26">
        <f>(I26*21)/100</f>
      </c>
      <c t="s">
        <v>23</v>
      </c>
    </row>
    <row r="27" spans="1:5" ht="12.75">
      <c r="A27" s="35" t="s">
        <v>50</v>
      </c>
      <c r="E27" s="36" t="s">
        <v>47</v>
      </c>
    </row>
    <row r="28" spans="1:5" ht="63.75">
      <c r="A28" s="37" t="s">
        <v>51</v>
      </c>
      <c r="E28" s="38" t="s">
        <v>118</v>
      </c>
    </row>
    <row r="29" spans="1:5" ht="63.75">
      <c r="A29" t="s">
        <v>53</v>
      </c>
      <c r="E29" s="36" t="s">
        <v>119</v>
      </c>
    </row>
    <row r="30" spans="1:16" ht="12.75">
      <c r="A30" s="25" t="s">
        <v>45</v>
      </c>
      <c s="29" t="s">
        <v>37</v>
      </c>
      <c s="29" t="s">
        <v>120</v>
      </c>
      <c s="25" t="s">
        <v>47</v>
      </c>
      <c s="30" t="s">
        <v>121</v>
      </c>
      <c s="31" t="s">
        <v>105</v>
      </c>
      <c s="32">
        <v>160</v>
      </c>
      <c s="33">
        <v>0</v>
      </c>
      <c s="34">
        <f>ROUND(ROUND(H30,2)*ROUND(G30,3),2)</f>
      </c>
      <c r="O30">
        <f>(I30*21)/100</f>
      </c>
      <c t="s">
        <v>23</v>
      </c>
    </row>
    <row r="31" spans="1:5" ht="12.75">
      <c r="A31" s="35" t="s">
        <v>50</v>
      </c>
      <c r="E31" s="36" t="s">
        <v>47</v>
      </c>
    </row>
    <row r="32" spans="1:5" ht="63.75">
      <c r="A32" s="37" t="s">
        <v>51</v>
      </c>
      <c r="E32" s="38" t="s">
        <v>122</v>
      </c>
    </row>
    <row r="33" spans="1:5" ht="63.75">
      <c r="A33" t="s">
        <v>53</v>
      </c>
      <c r="E33" s="36" t="s">
        <v>123</v>
      </c>
    </row>
    <row r="34" spans="1:18" ht="12.75" customHeight="1">
      <c r="A34" s="6" t="s">
        <v>43</v>
      </c>
      <c s="6"/>
      <c s="41" t="s">
        <v>35</v>
      </c>
      <c s="6"/>
      <c s="27" t="s">
        <v>124</v>
      </c>
      <c s="6"/>
      <c s="6"/>
      <c s="6"/>
      <c s="42">
        <f>0+Q34</f>
      </c>
      <c r="O34">
        <f>0+R34</f>
      </c>
      <c r="Q34">
        <f>0+I35+I39+I43+I47</f>
      </c>
      <c>
        <f>0+O35+O39+O43+O47</f>
      </c>
    </row>
    <row r="35" spans="1:16" ht="12.75">
      <c r="A35" s="25" t="s">
        <v>45</v>
      </c>
      <c s="29" t="s">
        <v>74</v>
      </c>
      <c s="29" t="s">
        <v>125</v>
      </c>
      <c s="25" t="s">
        <v>56</v>
      </c>
      <c s="30" t="s">
        <v>126</v>
      </c>
      <c s="31" t="s">
        <v>105</v>
      </c>
      <c s="32">
        <v>160</v>
      </c>
      <c s="33">
        <v>0</v>
      </c>
      <c s="34">
        <f>ROUND(ROUND(H35,2)*ROUND(G35,3),2)</f>
      </c>
      <c r="O35">
        <f>(I35*21)/100</f>
      </c>
      <c t="s">
        <v>23</v>
      </c>
    </row>
    <row r="36" spans="1:5" ht="12.75">
      <c r="A36" s="35" t="s">
        <v>50</v>
      </c>
      <c r="E36" s="36" t="s">
        <v>47</v>
      </c>
    </row>
    <row r="37" spans="1:5" ht="12.75">
      <c r="A37" s="37" t="s">
        <v>51</v>
      </c>
      <c r="E37" s="38" t="s">
        <v>127</v>
      </c>
    </row>
    <row r="38" spans="1:5" ht="38.25">
      <c r="A38" t="s">
        <v>53</v>
      </c>
      <c r="E38" s="36" t="s">
        <v>128</v>
      </c>
    </row>
    <row r="39" spans="1:16" ht="12.75">
      <c r="A39" s="25" t="s">
        <v>45</v>
      </c>
      <c s="29" t="s">
        <v>79</v>
      </c>
      <c s="29" t="s">
        <v>129</v>
      </c>
      <c s="25" t="s">
        <v>56</v>
      </c>
      <c s="30" t="s">
        <v>130</v>
      </c>
      <c s="31" t="s">
        <v>131</v>
      </c>
      <c s="32">
        <v>9600</v>
      </c>
      <c s="33">
        <v>0</v>
      </c>
      <c s="34">
        <f>ROUND(ROUND(H39,2)*ROUND(G39,3),2)</f>
      </c>
      <c r="O39">
        <f>(I39*21)/100</f>
      </c>
      <c t="s">
        <v>23</v>
      </c>
    </row>
    <row r="40" spans="1:5" ht="12.75">
      <c r="A40" s="35" t="s">
        <v>50</v>
      </c>
      <c r="E40" s="36" t="s">
        <v>47</v>
      </c>
    </row>
    <row r="41" spans="1:5" ht="63.75">
      <c r="A41" s="37" t="s">
        <v>51</v>
      </c>
      <c r="E41" s="38" t="s">
        <v>132</v>
      </c>
    </row>
    <row r="42" spans="1:5" ht="51">
      <c r="A42" t="s">
        <v>53</v>
      </c>
      <c r="E42" s="36" t="s">
        <v>133</v>
      </c>
    </row>
    <row r="43" spans="1:16" ht="12.75">
      <c r="A43" s="25" t="s">
        <v>45</v>
      </c>
      <c s="29" t="s">
        <v>40</v>
      </c>
      <c s="29" t="s">
        <v>134</v>
      </c>
      <c s="25" t="s">
        <v>56</v>
      </c>
      <c s="30" t="s">
        <v>135</v>
      </c>
      <c s="31" t="s">
        <v>131</v>
      </c>
      <c s="32">
        <v>4800</v>
      </c>
      <c s="33">
        <v>0</v>
      </c>
      <c s="34">
        <f>ROUND(ROUND(H43,2)*ROUND(G43,3),2)</f>
      </c>
      <c r="O43">
        <f>(I43*21)/100</f>
      </c>
      <c t="s">
        <v>23</v>
      </c>
    </row>
    <row r="44" spans="1:5" ht="12.75">
      <c r="A44" s="35" t="s">
        <v>50</v>
      </c>
      <c r="E44" s="36" t="s">
        <v>47</v>
      </c>
    </row>
    <row r="45" spans="1:5" ht="25.5">
      <c r="A45" s="37" t="s">
        <v>51</v>
      </c>
      <c r="E45" s="38" t="s">
        <v>136</v>
      </c>
    </row>
    <row r="46" spans="1:5" ht="140.25">
      <c r="A46" t="s">
        <v>53</v>
      </c>
      <c r="E46" s="36" t="s">
        <v>137</v>
      </c>
    </row>
    <row r="47" spans="1:16" ht="12.75">
      <c r="A47" s="25" t="s">
        <v>45</v>
      </c>
      <c s="29" t="s">
        <v>42</v>
      </c>
      <c s="29" t="s">
        <v>138</v>
      </c>
      <c s="25" t="s">
        <v>56</v>
      </c>
      <c s="30" t="s">
        <v>139</v>
      </c>
      <c s="31" t="s">
        <v>131</v>
      </c>
      <c s="32">
        <v>4800</v>
      </c>
      <c s="33">
        <v>0</v>
      </c>
      <c s="34">
        <f>ROUND(ROUND(H47,2)*ROUND(G47,3),2)</f>
      </c>
      <c r="O47">
        <f>(I47*21)/100</f>
      </c>
      <c t="s">
        <v>23</v>
      </c>
    </row>
    <row r="48" spans="1:5" ht="12.75">
      <c r="A48" s="35" t="s">
        <v>50</v>
      </c>
      <c r="E48" s="36" t="s">
        <v>47</v>
      </c>
    </row>
    <row r="49" spans="1:5" ht="12.75">
      <c r="A49" s="37" t="s">
        <v>51</v>
      </c>
      <c r="E49" s="38" t="s">
        <v>140</v>
      </c>
    </row>
    <row r="50" spans="1:5" ht="140.25">
      <c r="A50" t="s">
        <v>53</v>
      </c>
      <c r="E50" s="36" t="s">
        <v>137</v>
      </c>
    </row>
    <row r="51" spans="1:18" ht="12.75" customHeight="1">
      <c r="A51" s="6" t="s">
        <v>43</v>
      </c>
      <c s="6"/>
      <c s="41" t="s">
        <v>40</v>
      </c>
      <c s="6"/>
      <c s="27" t="s">
        <v>141</v>
      </c>
      <c s="6"/>
      <c s="6"/>
      <c s="6"/>
      <c s="42">
        <f>0+Q51</f>
      </c>
      <c r="O51">
        <f>0+R51</f>
      </c>
      <c r="Q51">
        <f>0+I52+I56+I60+I64+I68+I72+I76+I80+I84+I88+I92+I96+I100+I104+I108+I112+I116+I120+I124+I128+I132+I136+I140</f>
      </c>
      <c>
        <f>0+O52+O56+O60+O64+O68+O72+O76+O80+O84+O88+O92+O96+O100+O104+O108+O112+O116+O120+O124+O128+O132+O136+O140</f>
      </c>
    </row>
    <row r="52" spans="1:16" ht="25.5">
      <c r="A52" s="25" t="s">
        <v>45</v>
      </c>
      <c s="29" t="s">
        <v>91</v>
      </c>
      <c s="29" t="s">
        <v>142</v>
      </c>
      <c s="25" t="s">
        <v>47</v>
      </c>
      <c s="30" t="s">
        <v>143</v>
      </c>
      <c s="31" t="s">
        <v>144</v>
      </c>
      <c s="32">
        <v>42</v>
      </c>
      <c s="33">
        <v>0</v>
      </c>
      <c s="34">
        <f>ROUND(ROUND(H52,2)*ROUND(G52,3),2)</f>
      </c>
      <c r="O52">
        <f>(I52*21)/100</f>
      </c>
      <c t="s">
        <v>23</v>
      </c>
    </row>
    <row r="53" spans="1:5" ht="12.75">
      <c r="A53" s="35" t="s">
        <v>50</v>
      </c>
      <c r="E53" s="36" t="s">
        <v>47</v>
      </c>
    </row>
    <row r="54" spans="1:5" ht="102">
      <c r="A54" s="37" t="s">
        <v>51</v>
      </c>
      <c r="E54" s="38" t="s">
        <v>145</v>
      </c>
    </row>
    <row r="55" spans="1:5" ht="63.75">
      <c r="A55" t="s">
        <v>53</v>
      </c>
      <c r="E55" s="36" t="s">
        <v>146</v>
      </c>
    </row>
    <row r="56" spans="1:16" ht="12.75">
      <c r="A56" s="25" t="s">
        <v>45</v>
      </c>
      <c s="29" t="s">
        <v>96</v>
      </c>
      <c s="29" t="s">
        <v>147</v>
      </c>
      <c s="25" t="s">
        <v>47</v>
      </c>
      <c s="30" t="s">
        <v>148</v>
      </c>
      <c s="31" t="s">
        <v>144</v>
      </c>
      <c s="32">
        <v>42</v>
      </c>
      <c s="33">
        <v>0</v>
      </c>
      <c s="34">
        <f>ROUND(ROUND(H56,2)*ROUND(G56,3),2)</f>
      </c>
      <c r="O56">
        <f>(I56*21)/100</f>
      </c>
      <c t="s">
        <v>23</v>
      </c>
    </row>
    <row r="57" spans="1:5" ht="12.75">
      <c r="A57" s="35" t="s">
        <v>50</v>
      </c>
      <c r="E57" s="36" t="s">
        <v>47</v>
      </c>
    </row>
    <row r="58" spans="1:5" ht="102">
      <c r="A58" s="37" t="s">
        <v>51</v>
      </c>
      <c r="E58" s="38" t="s">
        <v>145</v>
      </c>
    </row>
    <row r="59" spans="1:5" ht="25.5">
      <c r="A59" t="s">
        <v>53</v>
      </c>
      <c r="E59" s="36" t="s">
        <v>149</v>
      </c>
    </row>
    <row r="60" spans="1:16" ht="12.75">
      <c r="A60" s="25" t="s">
        <v>45</v>
      </c>
      <c s="29" t="s">
        <v>150</v>
      </c>
      <c s="29" t="s">
        <v>151</v>
      </c>
      <c s="25" t="s">
        <v>47</v>
      </c>
      <c s="30" t="s">
        <v>152</v>
      </c>
      <c s="31" t="s">
        <v>153</v>
      </c>
      <c s="32">
        <v>20496</v>
      </c>
      <c s="33">
        <v>0</v>
      </c>
      <c s="34">
        <f>ROUND(ROUND(H60,2)*ROUND(G60,3),2)</f>
      </c>
      <c r="O60">
        <f>(I60*21)/100</f>
      </c>
      <c t="s">
        <v>23</v>
      </c>
    </row>
    <row r="61" spans="1:5" ht="12.75">
      <c r="A61" s="35" t="s">
        <v>50</v>
      </c>
      <c r="E61" s="36" t="s">
        <v>47</v>
      </c>
    </row>
    <row r="62" spans="1:5" ht="102">
      <c r="A62" s="37" t="s">
        <v>51</v>
      </c>
      <c r="E62" s="38" t="s">
        <v>154</v>
      </c>
    </row>
    <row r="63" spans="1:5" ht="25.5">
      <c r="A63" t="s">
        <v>53</v>
      </c>
      <c r="E63" s="36" t="s">
        <v>155</v>
      </c>
    </row>
    <row r="64" spans="1:16" ht="25.5">
      <c r="A64" s="25" t="s">
        <v>45</v>
      </c>
      <c s="29" t="s">
        <v>156</v>
      </c>
      <c s="29" t="s">
        <v>157</v>
      </c>
      <c s="25" t="s">
        <v>47</v>
      </c>
      <c s="30" t="s">
        <v>158</v>
      </c>
      <c s="31" t="s">
        <v>144</v>
      </c>
      <c s="32">
        <v>10</v>
      </c>
      <c s="33">
        <v>0</v>
      </c>
      <c s="34">
        <f>ROUND(ROUND(H64,2)*ROUND(G64,3),2)</f>
      </c>
      <c r="O64">
        <f>(I64*21)/100</f>
      </c>
      <c t="s">
        <v>23</v>
      </c>
    </row>
    <row r="65" spans="1:5" ht="12.75">
      <c r="A65" s="35" t="s">
        <v>50</v>
      </c>
      <c r="E65" s="36" t="s">
        <v>47</v>
      </c>
    </row>
    <row r="66" spans="1:5" ht="102">
      <c r="A66" s="37" t="s">
        <v>51</v>
      </c>
      <c r="E66" s="38" t="s">
        <v>159</v>
      </c>
    </row>
    <row r="67" spans="1:5" ht="63.75">
      <c r="A67" t="s">
        <v>53</v>
      </c>
      <c r="E67" s="36" t="s">
        <v>146</v>
      </c>
    </row>
    <row r="68" spans="1:16" ht="12.75">
      <c r="A68" s="25" t="s">
        <v>45</v>
      </c>
      <c s="29" t="s">
        <v>160</v>
      </c>
      <c s="29" t="s">
        <v>161</v>
      </c>
      <c s="25" t="s">
        <v>47</v>
      </c>
      <c s="30" t="s">
        <v>162</v>
      </c>
      <c s="31" t="s">
        <v>144</v>
      </c>
      <c s="32">
        <v>10</v>
      </c>
      <c s="33">
        <v>0</v>
      </c>
      <c s="34">
        <f>ROUND(ROUND(H68,2)*ROUND(G68,3),2)</f>
      </c>
      <c r="O68">
        <f>(I68*21)/100</f>
      </c>
      <c t="s">
        <v>23</v>
      </c>
    </row>
    <row r="69" spans="1:5" ht="12.75">
      <c r="A69" s="35" t="s">
        <v>50</v>
      </c>
      <c r="E69" s="36" t="s">
        <v>47</v>
      </c>
    </row>
    <row r="70" spans="1:5" ht="102">
      <c r="A70" s="37" t="s">
        <v>51</v>
      </c>
      <c r="E70" s="38" t="s">
        <v>163</v>
      </c>
    </row>
    <row r="71" spans="1:5" ht="25.5">
      <c r="A71" t="s">
        <v>53</v>
      </c>
      <c r="E71" s="36" t="s">
        <v>149</v>
      </c>
    </row>
    <row r="72" spans="1:16" ht="12.75">
      <c r="A72" s="25" t="s">
        <v>45</v>
      </c>
      <c s="29" t="s">
        <v>164</v>
      </c>
      <c s="29" t="s">
        <v>165</v>
      </c>
      <c s="25" t="s">
        <v>47</v>
      </c>
      <c s="30" t="s">
        <v>166</v>
      </c>
      <c s="31" t="s">
        <v>153</v>
      </c>
      <c s="32">
        <v>4880</v>
      </c>
      <c s="33">
        <v>0</v>
      </c>
      <c s="34">
        <f>ROUND(ROUND(H72,2)*ROUND(G72,3),2)</f>
      </c>
      <c r="O72">
        <f>(I72*21)/100</f>
      </c>
      <c t="s">
        <v>23</v>
      </c>
    </row>
    <row r="73" spans="1:5" ht="12.75">
      <c r="A73" s="35" t="s">
        <v>50</v>
      </c>
      <c r="E73" s="36" t="s">
        <v>47</v>
      </c>
    </row>
    <row r="74" spans="1:5" ht="102">
      <c r="A74" s="37" t="s">
        <v>51</v>
      </c>
      <c r="E74" s="38" t="s">
        <v>167</v>
      </c>
    </row>
    <row r="75" spans="1:5" ht="25.5">
      <c r="A75" t="s">
        <v>53</v>
      </c>
      <c r="E75" s="36" t="s">
        <v>155</v>
      </c>
    </row>
    <row r="76" spans="1:16" ht="12.75">
      <c r="A76" s="25" t="s">
        <v>45</v>
      </c>
      <c s="29" t="s">
        <v>168</v>
      </c>
      <c s="29" t="s">
        <v>169</v>
      </c>
      <c s="25" t="s">
        <v>47</v>
      </c>
      <c s="30" t="s">
        <v>170</v>
      </c>
      <c s="31" t="s">
        <v>144</v>
      </c>
      <c s="32">
        <v>6</v>
      </c>
      <c s="33">
        <v>0</v>
      </c>
      <c s="34">
        <f>ROUND(ROUND(H76,2)*ROUND(G76,3),2)</f>
      </c>
      <c r="O76">
        <f>(I76*21)/100</f>
      </c>
      <c t="s">
        <v>23</v>
      </c>
    </row>
    <row r="77" spans="1:5" ht="12.75">
      <c r="A77" s="35" t="s">
        <v>50</v>
      </c>
      <c r="E77" s="36" t="s">
        <v>47</v>
      </c>
    </row>
    <row r="78" spans="1:5" ht="51">
      <c r="A78" s="37" t="s">
        <v>51</v>
      </c>
      <c r="E78" s="38" t="s">
        <v>171</v>
      </c>
    </row>
    <row r="79" spans="1:5" ht="76.5">
      <c r="A79" t="s">
        <v>53</v>
      </c>
      <c r="E79" s="36" t="s">
        <v>172</v>
      </c>
    </row>
    <row r="80" spans="1:16" ht="12.75">
      <c r="A80" s="25" t="s">
        <v>45</v>
      </c>
      <c s="29" t="s">
        <v>173</v>
      </c>
      <c s="29" t="s">
        <v>174</v>
      </c>
      <c s="25" t="s">
        <v>47</v>
      </c>
      <c s="30" t="s">
        <v>175</v>
      </c>
      <c s="31" t="s">
        <v>144</v>
      </c>
      <c s="32">
        <v>6</v>
      </c>
      <c s="33">
        <v>0</v>
      </c>
      <c s="34">
        <f>ROUND(ROUND(H80,2)*ROUND(G80,3),2)</f>
      </c>
      <c r="O80">
        <f>(I80*21)/100</f>
      </c>
      <c t="s">
        <v>23</v>
      </c>
    </row>
    <row r="81" spans="1:5" ht="12.75">
      <c r="A81" s="35" t="s">
        <v>50</v>
      </c>
      <c r="E81" s="36" t="s">
        <v>47</v>
      </c>
    </row>
    <row r="82" spans="1:5" ht="51">
      <c r="A82" s="37" t="s">
        <v>51</v>
      </c>
      <c r="E82" s="38" t="s">
        <v>171</v>
      </c>
    </row>
    <row r="83" spans="1:5" ht="25.5">
      <c r="A83" t="s">
        <v>53</v>
      </c>
      <c r="E83" s="36" t="s">
        <v>176</v>
      </c>
    </row>
    <row r="84" spans="1:16" ht="12.75">
      <c r="A84" s="25" t="s">
        <v>45</v>
      </c>
      <c s="29" t="s">
        <v>177</v>
      </c>
      <c s="29" t="s">
        <v>178</v>
      </c>
      <c s="25" t="s">
        <v>47</v>
      </c>
      <c s="30" t="s">
        <v>179</v>
      </c>
      <c s="31" t="s">
        <v>153</v>
      </c>
      <c s="32">
        <v>2928</v>
      </c>
      <c s="33">
        <v>0</v>
      </c>
      <c s="34">
        <f>ROUND(ROUND(H84,2)*ROUND(G84,3),2)</f>
      </c>
      <c r="O84">
        <f>(I84*21)/100</f>
      </c>
      <c t="s">
        <v>23</v>
      </c>
    </row>
    <row r="85" spans="1:5" ht="12.75">
      <c r="A85" s="35" t="s">
        <v>50</v>
      </c>
      <c r="E85" s="36" t="s">
        <v>47</v>
      </c>
    </row>
    <row r="86" spans="1:5" ht="51">
      <c r="A86" s="37" t="s">
        <v>51</v>
      </c>
      <c r="E86" s="38" t="s">
        <v>180</v>
      </c>
    </row>
    <row r="87" spans="1:5" ht="25.5">
      <c r="A87" t="s">
        <v>53</v>
      </c>
      <c r="E87" s="36" t="s">
        <v>181</v>
      </c>
    </row>
    <row r="88" spans="1:16" ht="12.75">
      <c r="A88" s="25" t="s">
        <v>45</v>
      </c>
      <c s="29" t="s">
        <v>182</v>
      </c>
      <c s="29" t="s">
        <v>183</v>
      </c>
      <c s="25" t="s">
        <v>47</v>
      </c>
      <c s="30" t="s">
        <v>184</v>
      </c>
      <c s="31" t="s">
        <v>144</v>
      </c>
      <c s="32">
        <v>6</v>
      </c>
      <c s="33">
        <v>0</v>
      </c>
      <c s="34">
        <f>ROUND(ROUND(H88,2)*ROUND(G88,3),2)</f>
      </c>
      <c r="O88">
        <f>(I88*21)/100</f>
      </c>
      <c t="s">
        <v>23</v>
      </c>
    </row>
    <row r="89" spans="1:5" ht="12.75">
      <c r="A89" s="35" t="s">
        <v>50</v>
      </c>
      <c r="E89" s="36" t="s">
        <v>47</v>
      </c>
    </row>
    <row r="90" spans="1:5" ht="51">
      <c r="A90" s="37" t="s">
        <v>51</v>
      </c>
      <c r="E90" s="38" t="s">
        <v>185</v>
      </c>
    </row>
    <row r="91" spans="1:5" ht="63.75">
      <c r="A91" t="s">
        <v>53</v>
      </c>
      <c r="E91" s="36" t="s">
        <v>186</v>
      </c>
    </row>
    <row r="92" spans="1:16" ht="12.75">
      <c r="A92" s="25" t="s">
        <v>45</v>
      </c>
      <c s="29" t="s">
        <v>187</v>
      </c>
      <c s="29" t="s">
        <v>188</v>
      </c>
      <c s="25" t="s">
        <v>47</v>
      </c>
      <c s="30" t="s">
        <v>189</v>
      </c>
      <c s="31" t="s">
        <v>144</v>
      </c>
      <c s="32">
        <v>6</v>
      </c>
      <c s="33">
        <v>0</v>
      </c>
      <c s="34">
        <f>ROUND(ROUND(H92,2)*ROUND(G92,3),2)</f>
      </c>
      <c r="O92">
        <f>(I92*21)/100</f>
      </c>
      <c t="s">
        <v>23</v>
      </c>
    </row>
    <row r="93" spans="1:5" ht="12.75">
      <c r="A93" s="35" t="s">
        <v>50</v>
      </c>
      <c r="E93" s="36" t="s">
        <v>47</v>
      </c>
    </row>
    <row r="94" spans="1:5" ht="51">
      <c r="A94" s="37" t="s">
        <v>51</v>
      </c>
      <c r="E94" s="38" t="s">
        <v>185</v>
      </c>
    </row>
    <row r="95" spans="1:5" ht="25.5">
      <c r="A95" t="s">
        <v>53</v>
      </c>
      <c r="E95" s="36" t="s">
        <v>176</v>
      </c>
    </row>
    <row r="96" spans="1:16" ht="12.75">
      <c r="A96" s="25" t="s">
        <v>45</v>
      </c>
      <c s="29" t="s">
        <v>190</v>
      </c>
      <c s="29" t="s">
        <v>191</v>
      </c>
      <c s="25" t="s">
        <v>47</v>
      </c>
      <c s="30" t="s">
        <v>192</v>
      </c>
      <c s="31" t="s">
        <v>153</v>
      </c>
      <c s="32">
        <v>2928</v>
      </c>
      <c s="33">
        <v>0</v>
      </c>
      <c s="34">
        <f>ROUND(ROUND(H96,2)*ROUND(G96,3),2)</f>
      </c>
      <c r="O96">
        <f>(I96*21)/100</f>
      </c>
      <c t="s">
        <v>23</v>
      </c>
    </row>
    <row r="97" spans="1:5" ht="12.75">
      <c r="A97" s="35" t="s">
        <v>50</v>
      </c>
      <c r="E97" s="36" t="s">
        <v>47</v>
      </c>
    </row>
    <row r="98" spans="1:5" ht="51">
      <c r="A98" s="37" t="s">
        <v>51</v>
      </c>
      <c r="E98" s="38" t="s">
        <v>193</v>
      </c>
    </row>
    <row r="99" spans="1:5" ht="25.5">
      <c r="A99" t="s">
        <v>53</v>
      </c>
      <c r="E99" s="36" t="s">
        <v>181</v>
      </c>
    </row>
    <row r="100" spans="1:16" ht="12.75">
      <c r="A100" s="25" t="s">
        <v>45</v>
      </c>
      <c s="29" t="s">
        <v>194</v>
      </c>
      <c s="29" t="s">
        <v>195</v>
      </c>
      <c s="25" t="s">
        <v>47</v>
      </c>
      <c s="30" t="s">
        <v>196</v>
      </c>
      <c s="31" t="s">
        <v>197</v>
      </c>
      <c s="32">
        <v>32</v>
      </c>
      <c s="33">
        <v>0</v>
      </c>
      <c s="34">
        <f>ROUND(ROUND(H100,2)*ROUND(G100,3),2)</f>
      </c>
      <c r="O100">
        <f>(I100*21)/100</f>
      </c>
      <c t="s">
        <v>23</v>
      </c>
    </row>
    <row r="101" spans="1:5" ht="12.75">
      <c r="A101" s="35" t="s">
        <v>50</v>
      </c>
      <c r="E101" s="36" t="s">
        <v>47</v>
      </c>
    </row>
    <row r="102" spans="1:5" ht="38.25">
      <c r="A102" s="37" t="s">
        <v>51</v>
      </c>
      <c r="E102" s="38" t="s">
        <v>198</v>
      </c>
    </row>
    <row r="103" spans="1:5" ht="63.75">
      <c r="A103" t="s">
        <v>53</v>
      </c>
      <c r="E103" s="36" t="s">
        <v>186</v>
      </c>
    </row>
    <row r="104" spans="1:16" ht="12.75">
      <c r="A104" s="25" t="s">
        <v>45</v>
      </c>
      <c s="29" t="s">
        <v>199</v>
      </c>
      <c s="29" t="s">
        <v>200</v>
      </c>
      <c s="25" t="s">
        <v>47</v>
      </c>
      <c s="30" t="s">
        <v>201</v>
      </c>
      <c s="31" t="s">
        <v>197</v>
      </c>
      <c s="32">
        <v>32</v>
      </c>
      <c s="33">
        <v>0</v>
      </c>
      <c s="34">
        <f>ROUND(ROUND(H104,2)*ROUND(G104,3),2)</f>
      </c>
      <c r="O104">
        <f>(I104*21)/100</f>
      </c>
      <c t="s">
        <v>23</v>
      </c>
    </row>
    <row r="105" spans="1:5" ht="12.75">
      <c r="A105" s="35" t="s">
        <v>50</v>
      </c>
      <c r="E105" s="36" t="s">
        <v>47</v>
      </c>
    </row>
    <row r="106" spans="1:5" ht="38.25">
      <c r="A106" s="37" t="s">
        <v>51</v>
      </c>
      <c r="E106" s="38" t="s">
        <v>198</v>
      </c>
    </row>
    <row r="107" spans="1:5" ht="25.5">
      <c r="A107" t="s">
        <v>53</v>
      </c>
      <c r="E107" s="36" t="s">
        <v>176</v>
      </c>
    </row>
    <row r="108" spans="1:16" ht="12.75">
      <c r="A108" s="25" t="s">
        <v>45</v>
      </c>
      <c s="29" t="s">
        <v>202</v>
      </c>
      <c s="29" t="s">
        <v>203</v>
      </c>
      <c s="25" t="s">
        <v>47</v>
      </c>
      <c s="30" t="s">
        <v>204</v>
      </c>
      <c s="31" t="s">
        <v>205</v>
      </c>
      <c s="32">
        <v>15616</v>
      </c>
      <c s="33">
        <v>0</v>
      </c>
      <c s="34">
        <f>ROUND(ROUND(H108,2)*ROUND(G108,3),2)</f>
      </c>
      <c r="O108">
        <f>(I108*21)/100</f>
      </c>
      <c t="s">
        <v>23</v>
      </c>
    </row>
    <row r="109" spans="1:5" ht="12.75">
      <c r="A109" s="35" t="s">
        <v>50</v>
      </c>
      <c r="E109" s="36" t="s">
        <v>47</v>
      </c>
    </row>
    <row r="110" spans="1:5" ht="38.25">
      <c r="A110" s="37" t="s">
        <v>51</v>
      </c>
      <c r="E110" s="38" t="s">
        <v>206</v>
      </c>
    </row>
    <row r="111" spans="1:5" ht="25.5">
      <c r="A111" t="s">
        <v>53</v>
      </c>
      <c r="E111" s="36" t="s">
        <v>207</v>
      </c>
    </row>
    <row r="112" spans="1:16" ht="25.5">
      <c r="A112" s="25" t="s">
        <v>45</v>
      </c>
      <c s="29" t="s">
        <v>208</v>
      </c>
      <c s="29" t="s">
        <v>209</v>
      </c>
      <c s="25" t="s">
        <v>47</v>
      </c>
      <c s="30" t="s">
        <v>210</v>
      </c>
      <c s="31" t="s">
        <v>144</v>
      </c>
      <c s="32">
        <v>74</v>
      </c>
      <c s="33">
        <v>0</v>
      </c>
      <c s="34">
        <f>ROUND(ROUND(H112,2)*ROUND(G112,3),2)</f>
      </c>
      <c r="O112">
        <f>(I112*21)/100</f>
      </c>
      <c t="s">
        <v>23</v>
      </c>
    </row>
    <row r="113" spans="1:5" ht="12.75">
      <c r="A113" s="35" t="s">
        <v>50</v>
      </c>
      <c r="E113" s="36" t="s">
        <v>47</v>
      </c>
    </row>
    <row r="114" spans="1:5" ht="102">
      <c r="A114" s="37" t="s">
        <v>51</v>
      </c>
      <c r="E114" s="38" t="s">
        <v>211</v>
      </c>
    </row>
    <row r="115" spans="1:5" ht="63.75">
      <c r="A115" t="s">
        <v>53</v>
      </c>
      <c r="E115" s="36" t="s">
        <v>186</v>
      </c>
    </row>
    <row r="116" spans="1:16" ht="12.75">
      <c r="A116" s="25" t="s">
        <v>45</v>
      </c>
      <c s="29" t="s">
        <v>212</v>
      </c>
      <c s="29" t="s">
        <v>213</v>
      </c>
      <c s="25" t="s">
        <v>47</v>
      </c>
      <c s="30" t="s">
        <v>214</v>
      </c>
      <c s="31" t="s">
        <v>144</v>
      </c>
      <c s="32">
        <v>74</v>
      </c>
      <c s="33">
        <v>0</v>
      </c>
      <c s="34">
        <f>ROUND(ROUND(H116,2)*ROUND(G116,3),2)</f>
      </c>
      <c r="O116">
        <f>(I116*21)/100</f>
      </c>
      <c t="s">
        <v>23</v>
      </c>
    </row>
    <row r="117" spans="1:5" ht="12.75">
      <c r="A117" s="35" t="s">
        <v>50</v>
      </c>
      <c r="E117" s="36" t="s">
        <v>47</v>
      </c>
    </row>
    <row r="118" spans="1:5" ht="102">
      <c r="A118" s="37" t="s">
        <v>51</v>
      </c>
      <c r="E118" s="38" t="s">
        <v>211</v>
      </c>
    </row>
    <row r="119" spans="1:5" ht="25.5">
      <c r="A119" t="s">
        <v>53</v>
      </c>
      <c r="E119" s="36" t="s">
        <v>176</v>
      </c>
    </row>
    <row r="120" spans="1:16" ht="12.75">
      <c r="A120" s="25" t="s">
        <v>45</v>
      </c>
      <c s="29" t="s">
        <v>215</v>
      </c>
      <c s="29" t="s">
        <v>216</v>
      </c>
      <c s="25" t="s">
        <v>47</v>
      </c>
      <c s="30" t="s">
        <v>217</v>
      </c>
      <c s="31" t="s">
        <v>153</v>
      </c>
      <c s="32">
        <v>28304</v>
      </c>
      <c s="33">
        <v>0</v>
      </c>
      <c s="34">
        <f>ROUND(ROUND(H120,2)*ROUND(G120,3),2)</f>
      </c>
      <c r="O120">
        <f>(I120*21)/100</f>
      </c>
      <c t="s">
        <v>23</v>
      </c>
    </row>
    <row r="121" spans="1:5" ht="12.75">
      <c r="A121" s="35" t="s">
        <v>50</v>
      </c>
      <c r="E121" s="36" t="s">
        <v>47</v>
      </c>
    </row>
    <row r="122" spans="1:5" ht="102">
      <c r="A122" s="37" t="s">
        <v>51</v>
      </c>
      <c r="E122" s="38" t="s">
        <v>218</v>
      </c>
    </row>
    <row r="123" spans="1:5" ht="25.5">
      <c r="A123" t="s">
        <v>53</v>
      </c>
      <c r="E123" s="36" t="s">
        <v>181</v>
      </c>
    </row>
    <row r="124" spans="1:16" ht="12.75">
      <c r="A124" s="25" t="s">
        <v>45</v>
      </c>
      <c s="29" t="s">
        <v>219</v>
      </c>
      <c s="29" t="s">
        <v>220</v>
      </c>
      <c s="25" t="s">
        <v>47</v>
      </c>
      <c s="30" t="s">
        <v>221</v>
      </c>
      <c s="31" t="s">
        <v>144</v>
      </c>
      <c s="32">
        <v>74</v>
      </c>
      <c s="33">
        <v>0</v>
      </c>
      <c s="34">
        <f>ROUND(ROUND(H124,2)*ROUND(G124,3),2)</f>
      </c>
      <c r="O124">
        <f>(I124*21)/100</f>
      </c>
      <c t="s">
        <v>23</v>
      </c>
    </row>
    <row r="125" spans="1:5" ht="12.75">
      <c r="A125" s="35" t="s">
        <v>50</v>
      </c>
      <c r="E125" s="36" t="s">
        <v>47</v>
      </c>
    </row>
    <row r="126" spans="1:5" ht="102">
      <c r="A126" s="37" t="s">
        <v>51</v>
      </c>
      <c r="E126" s="38" t="s">
        <v>211</v>
      </c>
    </row>
    <row r="127" spans="1:5" ht="63.75">
      <c r="A127" t="s">
        <v>53</v>
      </c>
      <c r="E127" s="36" t="s">
        <v>186</v>
      </c>
    </row>
    <row r="128" spans="1:16" ht="12.75">
      <c r="A128" s="25" t="s">
        <v>45</v>
      </c>
      <c s="29" t="s">
        <v>222</v>
      </c>
      <c s="29" t="s">
        <v>223</v>
      </c>
      <c s="25" t="s">
        <v>47</v>
      </c>
      <c s="30" t="s">
        <v>224</v>
      </c>
      <c s="31" t="s">
        <v>144</v>
      </c>
      <c s="32">
        <v>74</v>
      </c>
      <c s="33">
        <v>0</v>
      </c>
      <c s="34">
        <f>ROUND(ROUND(H128,2)*ROUND(G128,3),2)</f>
      </c>
      <c r="O128">
        <f>(I128*21)/100</f>
      </c>
      <c t="s">
        <v>23</v>
      </c>
    </row>
    <row r="129" spans="1:5" ht="12.75">
      <c r="A129" s="35" t="s">
        <v>50</v>
      </c>
      <c r="E129" s="36" t="s">
        <v>47</v>
      </c>
    </row>
    <row r="130" spans="1:5" ht="102">
      <c r="A130" s="37" t="s">
        <v>51</v>
      </c>
      <c r="E130" s="38" t="s">
        <v>211</v>
      </c>
    </row>
    <row r="131" spans="1:5" ht="25.5">
      <c r="A131" t="s">
        <v>53</v>
      </c>
      <c r="E131" s="36" t="s">
        <v>176</v>
      </c>
    </row>
    <row r="132" spans="1:16" ht="12.75">
      <c r="A132" s="25" t="s">
        <v>45</v>
      </c>
      <c s="29" t="s">
        <v>225</v>
      </c>
      <c s="29" t="s">
        <v>226</v>
      </c>
      <c s="25" t="s">
        <v>47</v>
      </c>
      <c s="30" t="s">
        <v>227</v>
      </c>
      <c s="31" t="s">
        <v>153</v>
      </c>
      <c s="32">
        <v>28305</v>
      </c>
      <c s="33">
        <v>0</v>
      </c>
      <c s="34">
        <f>ROUND(ROUND(H132,2)*ROUND(G132,3),2)</f>
      </c>
      <c r="O132">
        <f>(I132*21)/100</f>
      </c>
      <c t="s">
        <v>23</v>
      </c>
    </row>
    <row r="133" spans="1:5" ht="12.75">
      <c r="A133" s="35" t="s">
        <v>50</v>
      </c>
      <c r="E133" s="36" t="s">
        <v>47</v>
      </c>
    </row>
    <row r="134" spans="1:5" ht="102">
      <c r="A134" s="37" t="s">
        <v>51</v>
      </c>
      <c r="E134" s="38" t="s">
        <v>228</v>
      </c>
    </row>
    <row r="135" spans="1:5" ht="25.5">
      <c r="A135" t="s">
        <v>53</v>
      </c>
      <c r="E135" s="36" t="s">
        <v>181</v>
      </c>
    </row>
    <row r="136" spans="1:16" ht="12.75">
      <c r="A136" s="25" t="s">
        <v>45</v>
      </c>
      <c s="29" t="s">
        <v>229</v>
      </c>
      <c s="29" t="s">
        <v>230</v>
      </c>
      <c s="25" t="s">
        <v>47</v>
      </c>
      <c s="30" t="s">
        <v>231</v>
      </c>
      <c s="31" t="s">
        <v>197</v>
      </c>
      <c s="32">
        <v>48</v>
      </c>
      <c s="33">
        <v>0</v>
      </c>
      <c s="34">
        <f>ROUND(ROUND(H136,2)*ROUND(G136,3),2)</f>
      </c>
      <c r="O136">
        <f>(I136*21)/100</f>
      </c>
      <c t="s">
        <v>23</v>
      </c>
    </row>
    <row r="137" spans="1:5" ht="12.75">
      <c r="A137" s="35" t="s">
        <v>50</v>
      </c>
      <c r="E137" s="36" t="s">
        <v>47</v>
      </c>
    </row>
    <row r="138" spans="1:5" ht="25.5">
      <c r="A138" s="37" t="s">
        <v>51</v>
      </c>
      <c r="E138" s="38" t="s">
        <v>232</v>
      </c>
    </row>
    <row r="139" spans="1:5" ht="25.5">
      <c r="A139" t="s">
        <v>53</v>
      </c>
      <c r="E139" s="36" t="s">
        <v>233</v>
      </c>
    </row>
    <row r="140" spans="1:16" ht="12.75">
      <c r="A140" s="25" t="s">
        <v>45</v>
      </c>
      <c s="29" t="s">
        <v>234</v>
      </c>
      <c s="29" t="s">
        <v>235</v>
      </c>
      <c s="25" t="s">
        <v>47</v>
      </c>
      <c s="30" t="s">
        <v>236</v>
      </c>
      <c s="31" t="s">
        <v>197</v>
      </c>
      <c s="32">
        <v>48</v>
      </c>
      <c s="33">
        <v>0</v>
      </c>
      <c s="34">
        <f>ROUND(ROUND(H140,2)*ROUND(G140,3),2)</f>
      </c>
      <c r="O140">
        <f>(I140*21)/100</f>
      </c>
      <c t="s">
        <v>23</v>
      </c>
    </row>
    <row r="141" spans="1:5" ht="12.75">
      <c r="A141" s="35" t="s">
        <v>50</v>
      </c>
      <c r="E141" s="36" t="s">
        <v>47</v>
      </c>
    </row>
    <row r="142" spans="1:5" ht="25.5">
      <c r="A142" s="37" t="s">
        <v>51</v>
      </c>
      <c r="E142" s="38" t="s">
        <v>237</v>
      </c>
    </row>
    <row r="143" spans="1:5" ht="38.25">
      <c r="A143" t="s">
        <v>53</v>
      </c>
      <c r="E143" s="36" t="s">
        <v>238</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3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0+O8+O57+O66+O87+O132+O157+O166+O187+O228+O233</f>
      </c>
      <c t="s">
        <v>22</v>
      </c>
    </row>
    <row r="3" spans="1:16" ht="15" customHeight="1">
      <c r="A3" t="s">
        <v>12</v>
      </c>
      <c s="12" t="s">
        <v>14</v>
      </c>
      <c s="13" t="s">
        <v>15</v>
      </c>
      <c s="1"/>
      <c s="14" t="s">
        <v>16</v>
      </c>
      <c s="1"/>
      <c s="9"/>
      <c s="8" t="s">
        <v>239</v>
      </c>
      <c s="39">
        <f>0+I8+I57+I66+I87+I132+I157+I166+I187+I228+I233</f>
      </c>
      <c r="O3" t="s">
        <v>19</v>
      </c>
      <c t="s">
        <v>23</v>
      </c>
    </row>
    <row r="4" spans="1:16" ht="15" customHeight="1">
      <c r="A4" t="s">
        <v>17</v>
      </c>
      <c s="16" t="s">
        <v>18</v>
      </c>
      <c s="17" t="s">
        <v>239</v>
      </c>
      <c s="6"/>
      <c s="18" t="s">
        <v>240</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0+I9+I13+I17+I21+I25+I29+I33+I37+I41+I45+I49+I53</f>
      </c>
      <c>
        <f>0+O9+O13+O17+O21+O25+O29+O33+O37+O41+O45+O49+O53</f>
      </c>
    </row>
    <row r="9" spans="1:16" ht="12.75">
      <c r="A9" s="25" t="s">
        <v>45</v>
      </c>
      <c s="29" t="s">
        <v>29</v>
      </c>
      <c s="29" t="s">
        <v>241</v>
      </c>
      <c s="25" t="s">
        <v>47</v>
      </c>
      <c s="30" t="s">
        <v>242</v>
      </c>
      <c s="31" t="s">
        <v>243</v>
      </c>
      <c s="32">
        <v>831.135</v>
      </c>
      <c s="33">
        <v>0</v>
      </c>
      <c s="34">
        <f>ROUND(ROUND(H9,2)*ROUND(G9,3),2)</f>
      </c>
      <c r="O9">
        <f>(I9*21)/100</f>
      </c>
      <c t="s">
        <v>23</v>
      </c>
    </row>
    <row r="10" spans="1:5" ht="12.75">
      <c r="A10" s="35" t="s">
        <v>50</v>
      </c>
      <c r="E10" s="36" t="s">
        <v>47</v>
      </c>
    </row>
    <row r="11" spans="1:5" ht="140.25">
      <c r="A11" s="37" t="s">
        <v>51</v>
      </c>
      <c r="E11" s="38" t="s">
        <v>244</v>
      </c>
    </row>
    <row r="12" spans="1:5" ht="25.5">
      <c r="A12" t="s">
        <v>53</v>
      </c>
      <c r="E12" s="36" t="s">
        <v>107</v>
      </c>
    </row>
    <row r="13" spans="1:16" ht="12.75">
      <c r="A13" s="25" t="s">
        <v>45</v>
      </c>
      <c s="29" t="s">
        <v>23</v>
      </c>
      <c s="29" t="s">
        <v>245</v>
      </c>
      <c s="25" t="s">
        <v>47</v>
      </c>
      <c s="30" t="s">
        <v>246</v>
      </c>
      <c s="31" t="s">
        <v>243</v>
      </c>
      <c s="32">
        <v>3.281</v>
      </c>
      <c s="33">
        <v>0</v>
      </c>
      <c s="34">
        <f>ROUND(ROUND(H13,2)*ROUND(G13,3),2)</f>
      </c>
      <c r="O13">
        <f>(I13*21)/100</f>
      </c>
      <c t="s">
        <v>23</v>
      </c>
    </row>
    <row r="14" spans="1:5" ht="12.75">
      <c r="A14" s="35" t="s">
        <v>50</v>
      </c>
      <c r="E14" s="36" t="s">
        <v>47</v>
      </c>
    </row>
    <row r="15" spans="1:5" ht="51">
      <c r="A15" s="37" t="s">
        <v>51</v>
      </c>
      <c r="E15" s="38" t="s">
        <v>247</v>
      </c>
    </row>
    <row r="16" spans="1:5" ht="25.5">
      <c r="A16" t="s">
        <v>53</v>
      </c>
      <c r="E16" s="36" t="s">
        <v>107</v>
      </c>
    </row>
    <row r="17" spans="1:16" ht="12.75">
      <c r="A17" s="25" t="s">
        <v>45</v>
      </c>
      <c s="29" t="s">
        <v>22</v>
      </c>
      <c s="29" t="s">
        <v>248</v>
      </c>
      <c s="25" t="s">
        <v>47</v>
      </c>
      <c s="30" t="s">
        <v>249</v>
      </c>
      <c s="31" t="s">
        <v>58</v>
      </c>
      <c s="32">
        <v>1</v>
      </c>
      <c s="33">
        <v>0</v>
      </c>
      <c s="34">
        <f>ROUND(ROUND(H17,2)*ROUND(G17,3),2)</f>
      </c>
      <c r="O17">
        <f>(I17*21)/100</f>
      </c>
      <c t="s">
        <v>23</v>
      </c>
    </row>
    <row r="18" spans="1:5" ht="12.75">
      <c r="A18" s="35" t="s">
        <v>50</v>
      </c>
      <c r="E18" s="36" t="s">
        <v>47</v>
      </c>
    </row>
    <row r="19" spans="1:5" ht="89.25">
      <c r="A19" s="37" t="s">
        <v>51</v>
      </c>
      <c r="E19" s="38" t="s">
        <v>250</v>
      </c>
    </row>
    <row r="20" spans="1:5" ht="12.75">
      <c r="A20" t="s">
        <v>53</v>
      </c>
      <c r="E20" s="36" t="s">
        <v>78</v>
      </c>
    </row>
    <row r="21" spans="1:16" ht="12.75">
      <c r="A21" s="25" t="s">
        <v>45</v>
      </c>
      <c s="29" t="s">
        <v>33</v>
      </c>
      <c s="29" t="s">
        <v>251</v>
      </c>
      <c s="25" t="s">
        <v>47</v>
      </c>
      <c s="30" t="s">
        <v>252</v>
      </c>
      <c s="31" t="s">
        <v>58</v>
      </c>
      <c s="32">
        <v>1</v>
      </c>
      <c s="33">
        <v>0</v>
      </c>
      <c s="34">
        <f>ROUND(ROUND(H21,2)*ROUND(G21,3),2)</f>
      </c>
      <c r="O21">
        <f>(I21*21)/100</f>
      </c>
      <c t="s">
        <v>23</v>
      </c>
    </row>
    <row r="22" spans="1:5" ht="12.75">
      <c r="A22" s="35" t="s">
        <v>50</v>
      </c>
      <c r="E22" s="36" t="s">
        <v>47</v>
      </c>
    </row>
    <row r="23" spans="1:5" ht="63.75">
      <c r="A23" s="37" t="s">
        <v>51</v>
      </c>
      <c r="E23" s="38" t="s">
        <v>253</v>
      </c>
    </row>
    <row r="24" spans="1:5" ht="12.75">
      <c r="A24" t="s">
        <v>53</v>
      </c>
      <c r="E24" s="36" t="s">
        <v>78</v>
      </c>
    </row>
    <row r="25" spans="1:16" ht="12.75">
      <c r="A25" s="25" t="s">
        <v>45</v>
      </c>
      <c s="29" t="s">
        <v>35</v>
      </c>
      <c s="29" t="s">
        <v>70</v>
      </c>
      <c s="25" t="s">
        <v>47</v>
      </c>
      <c s="30" t="s">
        <v>71</v>
      </c>
      <c s="31" t="s">
        <v>58</v>
      </c>
      <c s="32">
        <v>1</v>
      </c>
      <c s="33">
        <v>0</v>
      </c>
      <c s="34">
        <f>ROUND(ROUND(H25,2)*ROUND(G25,3),2)</f>
      </c>
      <c r="O25">
        <f>(I25*21)/100</f>
      </c>
      <c t="s">
        <v>23</v>
      </c>
    </row>
    <row r="26" spans="1:5" ht="12.75">
      <c r="A26" s="35" t="s">
        <v>50</v>
      </c>
      <c r="E26" s="36" t="s">
        <v>47</v>
      </c>
    </row>
    <row r="27" spans="1:5" ht="127.5">
      <c r="A27" s="37" t="s">
        <v>51</v>
      </c>
      <c r="E27" s="38" t="s">
        <v>254</v>
      </c>
    </row>
    <row r="28" spans="1:5" ht="38.25">
      <c r="A28" t="s">
        <v>53</v>
      </c>
      <c r="E28" s="36" t="s">
        <v>73</v>
      </c>
    </row>
    <row r="29" spans="1:16" ht="12.75">
      <c r="A29" s="25" t="s">
        <v>45</v>
      </c>
      <c s="29" t="s">
        <v>37</v>
      </c>
      <c s="29" t="s">
        <v>255</v>
      </c>
      <c s="25" t="s">
        <v>47</v>
      </c>
      <c s="30" t="s">
        <v>256</v>
      </c>
      <c s="31" t="s">
        <v>58</v>
      </c>
      <c s="32">
        <v>1</v>
      </c>
      <c s="33">
        <v>0</v>
      </c>
      <c s="34">
        <f>ROUND(ROUND(H29,2)*ROUND(G29,3),2)</f>
      </c>
      <c r="O29">
        <f>(I29*21)/100</f>
      </c>
      <c t="s">
        <v>23</v>
      </c>
    </row>
    <row r="30" spans="1:5" ht="12.75">
      <c r="A30" s="35" t="s">
        <v>50</v>
      </c>
      <c r="E30" s="36" t="s">
        <v>47</v>
      </c>
    </row>
    <row r="31" spans="1:5" ht="76.5">
      <c r="A31" s="37" t="s">
        <v>51</v>
      </c>
      <c r="E31" s="38" t="s">
        <v>257</v>
      </c>
    </row>
    <row r="32" spans="1:5" ht="12.75">
      <c r="A32" t="s">
        <v>53</v>
      </c>
      <c r="E32" s="36" t="s">
        <v>78</v>
      </c>
    </row>
    <row r="33" spans="1:16" ht="12.75">
      <c r="A33" s="25" t="s">
        <v>45</v>
      </c>
      <c s="29" t="s">
        <v>74</v>
      </c>
      <c s="29" t="s">
        <v>258</v>
      </c>
      <c s="25" t="s">
        <v>47</v>
      </c>
      <c s="30" t="s">
        <v>259</v>
      </c>
      <c s="31" t="s">
        <v>144</v>
      </c>
      <c s="32">
        <v>1</v>
      </c>
      <c s="33">
        <v>0</v>
      </c>
      <c s="34">
        <f>ROUND(ROUND(H33,2)*ROUND(G33,3),2)</f>
      </c>
      <c r="O33">
        <f>(I33*21)/100</f>
      </c>
      <c t="s">
        <v>23</v>
      </c>
    </row>
    <row r="34" spans="1:5" ht="12.75">
      <c r="A34" s="35" t="s">
        <v>50</v>
      </c>
      <c r="E34" s="36" t="s">
        <v>47</v>
      </c>
    </row>
    <row r="35" spans="1:5" ht="51">
      <c r="A35" s="37" t="s">
        <v>51</v>
      </c>
      <c r="E35" s="38" t="s">
        <v>260</v>
      </c>
    </row>
    <row r="36" spans="1:5" ht="12.75">
      <c r="A36" t="s">
        <v>53</v>
      </c>
      <c r="E36" s="36" t="s">
        <v>78</v>
      </c>
    </row>
    <row r="37" spans="1:16" ht="12.75">
      <c r="A37" s="25" t="s">
        <v>45</v>
      </c>
      <c s="29" t="s">
        <v>79</v>
      </c>
      <c s="29" t="s">
        <v>111</v>
      </c>
      <c s="25" t="s">
        <v>47</v>
      </c>
      <c s="30" t="s">
        <v>112</v>
      </c>
      <c s="31" t="s">
        <v>58</v>
      </c>
      <c s="32">
        <v>1</v>
      </c>
      <c s="33">
        <v>0</v>
      </c>
      <c s="34">
        <f>ROUND(ROUND(H37,2)*ROUND(G37,3),2)</f>
      </c>
      <c r="O37">
        <f>(I37*21)/100</f>
      </c>
      <c t="s">
        <v>23</v>
      </c>
    </row>
    <row r="38" spans="1:5" ht="12.75">
      <c r="A38" s="35" t="s">
        <v>50</v>
      </c>
      <c r="E38" s="36" t="s">
        <v>47</v>
      </c>
    </row>
    <row r="39" spans="1:5" ht="76.5">
      <c r="A39" s="37" t="s">
        <v>51</v>
      </c>
      <c r="E39" s="38" t="s">
        <v>261</v>
      </c>
    </row>
    <row r="40" spans="1:5" ht="12.75">
      <c r="A40" t="s">
        <v>53</v>
      </c>
      <c r="E40" s="36" t="s">
        <v>78</v>
      </c>
    </row>
    <row r="41" spans="1:16" ht="12.75">
      <c r="A41" s="25" t="s">
        <v>45</v>
      </c>
      <c s="29" t="s">
        <v>40</v>
      </c>
      <c s="29" t="s">
        <v>262</v>
      </c>
      <c s="25" t="s">
        <v>47</v>
      </c>
      <c s="30" t="s">
        <v>263</v>
      </c>
      <c s="31" t="s">
        <v>58</v>
      </c>
      <c s="32">
        <v>1</v>
      </c>
      <c s="33">
        <v>0</v>
      </c>
      <c s="34">
        <f>ROUND(ROUND(H41,2)*ROUND(G41,3),2)</f>
      </c>
      <c r="O41">
        <f>(I41*21)/100</f>
      </c>
      <c t="s">
        <v>23</v>
      </c>
    </row>
    <row r="42" spans="1:5" ht="12.75">
      <c r="A42" s="35" t="s">
        <v>50</v>
      </c>
      <c r="E42" s="36" t="s">
        <v>47</v>
      </c>
    </row>
    <row r="43" spans="1:5" ht="76.5">
      <c r="A43" s="37" t="s">
        <v>51</v>
      </c>
      <c r="E43" s="38" t="s">
        <v>264</v>
      </c>
    </row>
    <row r="44" spans="1:5" ht="12.75">
      <c r="A44" t="s">
        <v>53</v>
      </c>
      <c r="E44" s="36" t="s">
        <v>78</v>
      </c>
    </row>
    <row r="45" spans="1:16" ht="12.75">
      <c r="A45" s="25" t="s">
        <v>45</v>
      </c>
      <c s="29" t="s">
        <v>42</v>
      </c>
      <c s="29" t="s">
        <v>265</v>
      </c>
      <c s="25" t="s">
        <v>47</v>
      </c>
      <c s="30" t="s">
        <v>266</v>
      </c>
      <c s="31" t="s">
        <v>144</v>
      </c>
      <c s="32">
        <v>1</v>
      </c>
      <c s="33">
        <v>0</v>
      </c>
      <c s="34">
        <f>ROUND(ROUND(H45,2)*ROUND(G45,3),2)</f>
      </c>
      <c r="O45">
        <f>(I45*21)/100</f>
      </c>
      <c t="s">
        <v>23</v>
      </c>
    </row>
    <row r="46" spans="1:5" ht="12.75">
      <c r="A46" s="35" t="s">
        <v>50</v>
      </c>
      <c r="E46" s="36" t="s">
        <v>47</v>
      </c>
    </row>
    <row r="47" spans="1:5" ht="76.5">
      <c r="A47" s="37" t="s">
        <v>51</v>
      </c>
      <c r="E47" s="38" t="s">
        <v>267</v>
      </c>
    </row>
    <row r="48" spans="1:5" ht="51">
      <c r="A48" t="s">
        <v>53</v>
      </c>
      <c r="E48" s="36" t="s">
        <v>268</v>
      </c>
    </row>
    <row r="49" spans="1:16" ht="12.75">
      <c r="A49" s="25" t="s">
        <v>45</v>
      </c>
      <c s="29" t="s">
        <v>91</v>
      </c>
      <c s="29" t="s">
        <v>269</v>
      </c>
      <c s="25" t="s">
        <v>56</v>
      </c>
      <c s="30" t="s">
        <v>270</v>
      </c>
      <c s="31" t="s">
        <v>58</v>
      </c>
      <c s="32">
        <v>1</v>
      </c>
      <c s="33">
        <v>0</v>
      </c>
      <c s="34">
        <f>ROUND(ROUND(H49,2)*ROUND(G49,3),2)</f>
      </c>
      <c r="O49">
        <f>(I49*21)/100</f>
      </c>
      <c t="s">
        <v>23</v>
      </c>
    </row>
    <row r="50" spans="1:5" ht="12.75">
      <c r="A50" s="35" t="s">
        <v>50</v>
      </c>
      <c r="E50" s="36" t="s">
        <v>47</v>
      </c>
    </row>
    <row r="51" spans="1:5" ht="63.75">
      <c r="A51" s="37" t="s">
        <v>51</v>
      </c>
      <c r="E51" s="38" t="s">
        <v>271</v>
      </c>
    </row>
    <row r="52" spans="1:5" ht="12.75">
      <c r="A52" t="s">
        <v>53</v>
      </c>
      <c r="E52" s="36" t="s">
        <v>272</v>
      </c>
    </row>
    <row r="53" spans="1:16" ht="12.75">
      <c r="A53" s="25" t="s">
        <v>45</v>
      </c>
      <c s="29" t="s">
        <v>96</v>
      </c>
      <c s="29" t="s">
        <v>269</v>
      </c>
      <c s="25" t="s">
        <v>273</v>
      </c>
      <c s="30" t="s">
        <v>270</v>
      </c>
      <c s="31" t="s">
        <v>58</v>
      </c>
      <c s="32">
        <v>1</v>
      </c>
      <c s="33">
        <v>0</v>
      </c>
      <c s="34">
        <f>ROUND(ROUND(H53,2)*ROUND(G53,3),2)</f>
      </c>
      <c r="O53">
        <f>(I53*21)/100</f>
      </c>
      <c t="s">
        <v>23</v>
      </c>
    </row>
    <row r="54" spans="1:5" ht="12.75">
      <c r="A54" s="35" t="s">
        <v>50</v>
      </c>
      <c r="E54" s="36" t="s">
        <v>47</v>
      </c>
    </row>
    <row r="55" spans="1:5" ht="63.75">
      <c r="A55" s="37" t="s">
        <v>51</v>
      </c>
      <c r="E55" s="38" t="s">
        <v>274</v>
      </c>
    </row>
    <row r="56" spans="1:5" ht="12.75">
      <c r="A56" t="s">
        <v>53</v>
      </c>
      <c r="E56" s="36" t="s">
        <v>272</v>
      </c>
    </row>
    <row r="57" spans="1:18" ht="12.75" customHeight="1">
      <c r="A57" s="6" t="s">
        <v>43</v>
      </c>
      <c s="6"/>
      <c s="41" t="s">
        <v>29</v>
      </c>
      <c s="6"/>
      <c s="27" t="s">
        <v>115</v>
      </c>
      <c s="6"/>
      <c s="6"/>
      <c s="6"/>
      <c s="42">
        <f>0+Q57</f>
      </c>
      <c r="O57">
        <f>0+R57</f>
      </c>
      <c r="Q57">
        <f>0+I58+I62</f>
      </c>
      <c>
        <f>0+O58+O62</f>
      </c>
    </row>
    <row r="58" spans="1:16" ht="12.75">
      <c r="A58" s="25" t="s">
        <v>45</v>
      </c>
      <c s="29" t="s">
        <v>150</v>
      </c>
      <c s="29" t="s">
        <v>275</v>
      </c>
      <c s="25" t="s">
        <v>47</v>
      </c>
      <c s="30" t="s">
        <v>276</v>
      </c>
      <c s="31" t="s">
        <v>131</v>
      </c>
      <c s="32">
        <v>300</v>
      </c>
      <c s="33">
        <v>0</v>
      </c>
      <c s="34">
        <f>ROUND(ROUND(H58,2)*ROUND(G58,3),2)</f>
      </c>
      <c r="O58">
        <f>(I58*21)/100</f>
      </c>
      <c t="s">
        <v>23</v>
      </c>
    </row>
    <row r="59" spans="1:5" ht="12.75">
      <c r="A59" s="35" t="s">
        <v>50</v>
      </c>
      <c r="E59" s="36" t="s">
        <v>47</v>
      </c>
    </row>
    <row r="60" spans="1:5" ht="63.75">
      <c r="A60" s="37" t="s">
        <v>51</v>
      </c>
      <c r="E60" s="38" t="s">
        <v>277</v>
      </c>
    </row>
    <row r="61" spans="1:5" ht="12.75">
      <c r="A61" t="s">
        <v>53</v>
      </c>
      <c r="E61" s="36" t="s">
        <v>278</v>
      </c>
    </row>
    <row r="62" spans="1:16" ht="12.75">
      <c r="A62" s="25" t="s">
        <v>45</v>
      </c>
      <c s="29" t="s">
        <v>156</v>
      </c>
      <c s="29" t="s">
        <v>279</v>
      </c>
      <c s="25" t="s">
        <v>47</v>
      </c>
      <c s="30" t="s">
        <v>280</v>
      </c>
      <c s="31" t="s">
        <v>105</v>
      </c>
      <c s="32">
        <v>36.516</v>
      </c>
      <c s="33">
        <v>0</v>
      </c>
      <c s="34">
        <f>ROUND(ROUND(H62,2)*ROUND(G62,3),2)</f>
      </c>
      <c r="O62">
        <f>(I62*21)/100</f>
      </c>
      <c t="s">
        <v>23</v>
      </c>
    </row>
    <row r="63" spans="1:5" ht="12.75">
      <c r="A63" s="35" t="s">
        <v>50</v>
      </c>
      <c r="E63" s="36" t="s">
        <v>47</v>
      </c>
    </row>
    <row r="64" spans="1:5" ht="63.75">
      <c r="A64" s="37" t="s">
        <v>51</v>
      </c>
      <c r="E64" s="38" t="s">
        <v>281</v>
      </c>
    </row>
    <row r="65" spans="1:5" ht="63.75">
      <c r="A65" t="s">
        <v>53</v>
      </c>
      <c r="E65" s="36" t="s">
        <v>119</v>
      </c>
    </row>
    <row r="66" spans="1:18" ht="12.75" customHeight="1">
      <c r="A66" s="6" t="s">
        <v>43</v>
      </c>
      <c s="6"/>
      <c s="41" t="s">
        <v>23</v>
      </c>
      <c s="6"/>
      <c s="27" t="s">
        <v>282</v>
      </c>
      <c s="6"/>
      <c s="6"/>
      <c s="6"/>
      <c s="42">
        <f>0+Q66</f>
      </c>
      <c r="O66">
        <f>0+R66</f>
      </c>
      <c r="Q66">
        <f>0+I67+I71+I75+I79+I83</f>
      </c>
      <c>
        <f>0+O67+O71+O75+O79+O83</f>
      </c>
    </row>
    <row r="67" spans="1:16" ht="12.75">
      <c r="A67" s="25" t="s">
        <v>45</v>
      </c>
      <c s="29" t="s">
        <v>160</v>
      </c>
      <c s="29" t="s">
        <v>283</v>
      </c>
      <c s="25" t="s">
        <v>47</v>
      </c>
      <c s="30" t="s">
        <v>284</v>
      </c>
      <c s="31" t="s">
        <v>105</v>
      </c>
      <c s="32">
        <v>0.541</v>
      </c>
      <c s="33">
        <v>0</v>
      </c>
      <c s="34">
        <f>ROUND(ROUND(H67,2)*ROUND(G67,3),2)</f>
      </c>
      <c r="O67">
        <f>(I67*21)/100</f>
      </c>
      <c t="s">
        <v>23</v>
      </c>
    </row>
    <row r="68" spans="1:5" ht="12.75">
      <c r="A68" s="35" t="s">
        <v>50</v>
      </c>
      <c r="E68" s="36" t="s">
        <v>47</v>
      </c>
    </row>
    <row r="69" spans="1:5" ht="63.75">
      <c r="A69" s="37" t="s">
        <v>51</v>
      </c>
      <c r="E69" s="38" t="s">
        <v>285</v>
      </c>
    </row>
    <row r="70" spans="1:5" ht="51">
      <c r="A70" t="s">
        <v>53</v>
      </c>
      <c r="E70" s="36" t="s">
        <v>286</v>
      </c>
    </row>
    <row r="71" spans="1:16" ht="12.75">
      <c r="A71" s="25" t="s">
        <v>45</v>
      </c>
      <c s="29" t="s">
        <v>164</v>
      </c>
      <c s="29" t="s">
        <v>287</v>
      </c>
      <c s="25" t="s">
        <v>47</v>
      </c>
      <c s="30" t="s">
        <v>288</v>
      </c>
      <c s="31" t="s">
        <v>197</v>
      </c>
      <c s="32">
        <v>112.32</v>
      </c>
      <c s="33">
        <v>0</v>
      </c>
      <c s="34">
        <f>ROUND(ROUND(H71,2)*ROUND(G71,3),2)</f>
      </c>
      <c r="O71">
        <f>(I71*21)/100</f>
      </c>
      <c t="s">
        <v>23</v>
      </c>
    </row>
    <row r="72" spans="1:5" ht="12.75">
      <c r="A72" s="35" t="s">
        <v>50</v>
      </c>
      <c r="E72" s="36" t="s">
        <v>47</v>
      </c>
    </row>
    <row r="73" spans="1:5" ht="114.75">
      <c r="A73" s="37" t="s">
        <v>51</v>
      </c>
      <c r="E73" s="38" t="s">
        <v>289</v>
      </c>
    </row>
    <row r="74" spans="1:5" ht="63.75">
      <c r="A74" t="s">
        <v>53</v>
      </c>
      <c r="E74" s="36" t="s">
        <v>290</v>
      </c>
    </row>
    <row r="75" spans="1:16" ht="12.75">
      <c r="A75" s="25" t="s">
        <v>45</v>
      </c>
      <c s="29" t="s">
        <v>168</v>
      </c>
      <c s="29" t="s">
        <v>291</v>
      </c>
      <c s="25" t="s">
        <v>56</v>
      </c>
      <c s="30" t="s">
        <v>292</v>
      </c>
      <c s="31" t="s">
        <v>105</v>
      </c>
      <c s="32">
        <v>1.872</v>
      </c>
      <c s="33">
        <v>0</v>
      </c>
      <c s="34">
        <f>ROUND(ROUND(H75,2)*ROUND(G75,3),2)</f>
      </c>
      <c r="O75">
        <f>(I75*21)/100</f>
      </c>
      <c t="s">
        <v>23</v>
      </c>
    </row>
    <row r="76" spans="1:5" ht="12.75">
      <c r="A76" s="35" t="s">
        <v>50</v>
      </c>
      <c r="E76" s="36" t="s">
        <v>47</v>
      </c>
    </row>
    <row r="77" spans="1:5" ht="140.25">
      <c r="A77" s="37" t="s">
        <v>51</v>
      </c>
      <c r="E77" s="38" t="s">
        <v>293</v>
      </c>
    </row>
    <row r="78" spans="1:5" ht="76.5">
      <c r="A78" t="s">
        <v>53</v>
      </c>
      <c r="E78" s="36" t="s">
        <v>294</v>
      </c>
    </row>
    <row r="79" spans="1:16" ht="25.5">
      <c r="A79" s="25" t="s">
        <v>45</v>
      </c>
      <c s="29" t="s">
        <v>173</v>
      </c>
      <c s="29" t="s">
        <v>295</v>
      </c>
      <c s="25" t="s">
        <v>47</v>
      </c>
      <c s="30" t="s">
        <v>296</v>
      </c>
      <c s="31" t="s">
        <v>144</v>
      </c>
      <c s="32">
        <v>339.75</v>
      </c>
      <c s="33">
        <v>0</v>
      </c>
      <c s="34">
        <f>ROUND(ROUND(H79,2)*ROUND(G79,3),2)</f>
      </c>
      <c r="O79">
        <f>(I79*21)/100</f>
      </c>
      <c t="s">
        <v>23</v>
      </c>
    </row>
    <row r="80" spans="1:5" ht="12.75">
      <c r="A80" s="35" t="s">
        <v>50</v>
      </c>
      <c r="E80" s="36" t="s">
        <v>47</v>
      </c>
    </row>
    <row r="81" spans="1:5" ht="127.5">
      <c r="A81" s="37" t="s">
        <v>51</v>
      </c>
      <c r="E81" s="38" t="s">
        <v>297</v>
      </c>
    </row>
    <row r="82" spans="1:5" ht="63.75">
      <c r="A82" t="s">
        <v>53</v>
      </c>
      <c r="E82" s="36" t="s">
        <v>298</v>
      </c>
    </row>
    <row r="83" spans="1:16" ht="25.5">
      <c r="A83" s="25" t="s">
        <v>45</v>
      </c>
      <c s="29" t="s">
        <v>177</v>
      </c>
      <c s="29" t="s">
        <v>299</v>
      </c>
      <c s="25" t="s">
        <v>47</v>
      </c>
      <c s="30" t="s">
        <v>300</v>
      </c>
      <c s="31" t="s">
        <v>144</v>
      </c>
      <c s="32">
        <v>1046.4</v>
      </c>
      <c s="33">
        <v>0</v>
      </c>
      <c s="34">
        <f>ROUND(ROUND(H83,2)*ROUND(G83,3),2)</f>
      </c>
      <c r="O83">
        <f>(I83*21)/100</f>
      </c>
      <c t="s">
        <v>23</v>
      </c>
    </row>
    <row r="84" spans="1:5" ht="12.75">
      <c r="A84" s="35" t="s">
        <v>50</v>
      </c>
      <c r="E84" s="36" t="s">
        <v>47</v>
      </c>
    </row>
    <row r="85" spans="1:5" ht="140.25">
      <c r="A85" s="37" t="s">
        <v>51</v>
      </c>
      <c r="E85" s="38" t="s">
        <v>301</v>
      </c>
    </row>
    <row r="86" spans="1:5" ht="63.75">
      <c r="A86" t="s">
        <v>53</v>
      </c>
      <c r="E86" s="36" t="s">
        <v>298</v>
      </c>
    </row>
    <row r="87" spans="1:18" ht="12.75" customHeight="1">
      <c r="A87" s="6" t="s">
        <v>43</v>
      </c>
      <c s="6"/>
      <c s="41" t="s">
        <v>22</v>
      </c>
      <c s="6"/>
      <c s="27" t="s">
        <v>302</v>
      </c>
      <c s="6"/>
      <c s="6"/>
      <c s="6"/>
      <c s="42">
        <f>0+Q87</f>
      </c>
      <c r="O87">
        <f>0+R87</f>
      </c>
      <c r="Q87">
        <f>0+I88+I92+I96+I100+I104+I108+I112+I116+I120+I124+I128</f>
      </c>
      <c>
        <f>0+O88+O92+O96+O100+O104+O108+O112+O116+O120+O124+O128</f>
      </c>
    </row>
    <row r="88" spans="1:16" ht="12.75">
      <c r="A88" s="25" t="s">
        <v>45</v>
      </c>
      <c s="29" t="s">
        <v>182</v>
      </c>
      <c s="29" t="s">
        <v>303</v>
      </c>
      <c s="25" t="s">
        <v>47</v>
      </c>
      <c s="30" t="s">
        <v>304</v>
      </c>
      <c s="31" t="s">
        <v>305</v>
      </c>
      <c s="32">
        <v>476</v>
      </c>
      <c s="33">
        <v>0</v>
      </c>
      <c s="34">
        <f>ROUND(ROUND(H88,2)*ROUND(G88,3),2)</f>
      </c>
      <c r="O88">
        <f>(I88*21)/100</f>
      </c>
      <c t="s">
        <v>23</v>
      </c>
    </row>
    <row r="89" spans="1:5" ht="12.75">
      <c r="A89" s="35" t="s">
        <v>50</v>
      </c>
      <c r="E89" s="36" t="s">
        <v>47</v>
      </c>
    </row>
    <row r="90" spans="1:5" ht="25.5">
      <c r="A90" s="37" t="s">
        <v>51</v>
      </c>
      <c r="E90" s="38" t="s">
        <v>306</v>
      </c>
    </row>
    <row r="91" spans="1:5" ht="25.5">
      <c r="A91" t="s">
        <v>53</v>
      </c>
      <c r="E91" s="36" t="s">
        <v>307</v>
      </c>
    </row>
    <row r="92" spans="1:16" ht="12.75">
      <c r="A92" s="25" t="s">
        <v>45</v>
      </c>
      <c s="29" t="s">
        <v>187</v>
      </c>
      <c s="29" t="s">
        <v>308</v>
      </c>
      <c s="25" t="s">
        <v>47</v>
      </c>
      <c s="30" t="s">
        <v>309</v>
      </c>
      <c s="31" t="s">
        <v>105</v>
      </c>
      <c s="32">
        <v>26.471</v>
      </c>
      <c s="33">
        <v>0</v>
      </c>
      <c s="34">
        <f>ROUND(ROUND(H92,2)*ROUND(G92,3),2)</f>
      </c>
      <c r="O92">
        <f>(I92*21)/100</f>
      </c>
      <c t="s">
        <v>23</v>
      </c>
    </row>
    <row r="93" spans="1:5" ht="12.75">
      <c r="A93" s="35" t="s">
        <v>50</v>
      </c>
      <c r="E93" s="36" t="s">
        <v>47</v>
      </c>
    </row>
    <row r="94" spans="1:5" ht="76.5">
      <c r="A94" s="37" t="s">
        <v>51</v>
      </c>
      <c r="E94" s="38" t="s">
        <v>310</v>
      </c>
    </row>
    <row r="95" spans="1:5" ht="382.5">
      <c r="A95" t="s">
        <v>53</v>
      </c>
      <c r="E95" s="36" t="s">
        <v>311</v>
      </c>
    </row>
    <row r="96" spans="1:16" ht="12.75">
      <c r="A96" s="25" t="s">
        <v>45</v>
      </c>
      <c s="29" t="s">
        <v>190</v>
      </c>
      <c s="29" t="s">
        <v>312</v>
      </c>
      <c s="25" t="s">
        <v>47</v>
      </c>
      <c s="30" t="s">
        <v>313</v>
      </c>
      <c s="31" t="s">
        <v>243</v>
      </c>
      <c s="32">
        <v>4.765</v>
      </c>
      <c s="33">
        <v>0</v>
      </c>
      <c s="34">
        <f>ROUND(ROUND(H96,2)*ROUND(G96,3),2)</f>
      </c>
      <c r="O96">
        <f>(I96*21)/100</f>
      </c>
      <c t="s">
        <v>23</v>
      </c>
    </row>
    <row r="97" spans="1:5" ht="12.75">
      <c r="A97" s="35" t="s">
        <v>50</v>
      </c>
      <c r="E97" s="36" t="s">
        <v>47</v>
      </c>
    </row>
    <row r="98" spans="1:5" ht="25.5">
      <c r="A98" s="37" t="s">
        <v>51</v>
      </c>
      <c r="E98" s="38" t="s">
        <v>314</v>
      </c>
    </row>
    <row r="99" spans="1:5" ht="242.25">
      <c r="A99" t="s">
        <v>53</v>
      </c>
      <c r="E99" s="36" t="s">
        <v>315</v>
      </c>
    </row>
    <row r="100" spans="1:16" ht="12.75">
      <c r="A100" s="25" t="s">
        <v>45</v>
      </c>
      <c s="29" t="s">
        <v>194</v>
      </c>
      <c s="29" t="s">
        <v>316</v>
      </c>
      <c s="25" t="s">
        <v>56</v>
      </c>
      <c s="30" t="s">
        <v>317</v>
      </c>
      <c s="31" t="s">
        <v>105</v>
      </c>
      <c s="32">
        <v>39.795</v>
      </c>
      <c s="33">
        <v>0</v>
      </c>
      <c s="34">
        <f>ROUND(ROUND(H100,2)*ROUND(G100,3),2)</f>
      </c>
      <c r="O100">
        <f>(I100*21)/100</f>
      </c>
      <c t="s">
        <v>23</v>
      </c>
    </row>
    <row r="101" spans="1:5" ht="12.75">
      <c r="A101" s="35" t="s">
        <v>50</v>
      </c>
      <c r="E101" s="36" t="s">
        <v>47</v>
      </c>
    </row>
    <row r="102" spans="1:5" ht="191.25">
      <c r="A102" s="37" t="s">
        <v>51</v>
      </c>
      <c r="E102" s="38" t="s">
        <v>318</v>
      </c>
    </row>
    <row r="103" spans="1:5" ht="369.75">
      <c r="A103" t="s">
        <v>53</v>
      </c>
      <c r="E103" s="36" t="s">
        <v>319</v>
      </c>
    </row>
    <row r="104" spans="1:16" ht="12.75">
      <c r="A104" s="25" t="s">
        <v>45</v>
      </c>
      <c s="29" t="s">
        <v>199</v>
      </c>
      <c s="29" t="s">
        <v>320</v>
      </c>
      <c s="25" t="s">
        <v>47</v>
      </c>
      <c s="30" t="s">
        <v>321</v>
      </c>
      <c s="31" t="s">
        <v>243</v>
      </c>
      <c s="32">
        <v>7.012</v>
      </c>
      <c s="33">
        <v>0</v>
      </c>
      <c s="34">
        <f>ROUND(ROUND(H104,2)*ROUND(G104,3),2)</f>
      </c>
      <c r="O104">
        <f>(I104*21)/100</f>
      </c>
      <c t="s">
        <v>23</v>
      </c>
    </row>
    <row r="105" spans="1:5" ht="12.75">
      <c r="A105" s="35" t="s">
        <v>50</v>
      </c>
      <c r="E105" s="36" t="s">
        <v>47</v>
      </c>
    </row>
    <row r="106" spans="1:5" ht="89.25">
      <c r="A106" s="37" t="s">
        <v>51</v>
      </c>
      <c r="E106" s="38" t="s">
        <v>322</v>
      </c>
    </row>
    <row r="107" spans="1:5" ht="267.75">
      <c r="A107" t="s">
        <v>53</v>
      </c>
      <c r="E107" s="36" t="s">
        <v>323</v>
      </c>
    </row>
    <row r="108" spans="1:16" ht="12.75">
      <c r="A108" s="25" t="s">
        <v>45</v>
      </c>
      <c s="29" t="s">
        <v>202</v>
      </c>
      <c s="29" t="s">
        <v>324</v>
      </c>
      <c s="25" t="s">
        <v>47</v>
      </c>
      <c s="30" t="s">
        <v>325</v>
      </c>
      <c s="31" t="s">
        <v>243</v>
      </c>
      <c s="32">
        <v>0.426</v>
      </c>
      <c s="33">
        <v>0</v>
      </c>
      <c s="34">
        <f>ROUND(ROUND(H108,2)*ROUND(G108,3),2)</f>
      </c>
      <c r="O108">
        <f>(I108*21)/100</f>
      </c>
      <c t="s">
        <v>23</v>
      </c>
    </row>
    <row r="109" spans="1:5" ht="12.75">
      <c r="A109" s="35" t="s">
        <v>50</v>
      </c>
      <c r="E109" s="36" t="s">
        <v>47</v>
      </c>
    </row>
    <row r="110" spans="1:5" ht="76.5">
      <c r="A110" s="37" t="s">
        <v>51</v>
      </c>
      <c r="E110" s="38" t="s">
        <v>326</v>
      </c>
    </row>
    <row r="111" spans="1:5" ht="267.75">
      <c r="A111" t="s">
        <v>53</v>
      </c>
      <c r="E111" s="36" t="s">
        <v>323</v>
      </c>
    </row>
    <row r="112" spans="1:16" ht="12.75">
      <c r="A112" s="25" t="s">
        <v>45</v>
      </c>
      <c s="29" t="s">
        <v>208</v>
      </c>
      <c s="29" t="s">
        <v>327</v>
      </c>
      <c s="25" t="s">
        <v>56</v>
      </c>
      <c s="30" t="s">
        <v>328</v>
      </c>
      <c s="31" t="s">
        <v>105</v>
      </c>
      <c s="32">
        <v>13.37</v>
      </c>
      <c s="33">
        <v>0</v>
      </c>
      <c s="34">
        <f>ROUND(ROUND(H112,2)*ROUND(G112,3),2)</f>
      </c>
      <c r="O112">
        <f>(I112*21)/100</f>
      </c>
      <c t="s">
        <v>23</v>
      </c>
    </row>
    <row r="113" spans="1:5" ht="12.75">
      <c r="A113" s="35" t="s">
        <v>50</v>
      </c>
      <c r="E113" s="36" t="s">
        <v>47</v>
      </c>
    </row>
    <row r="114" spans="1:5" ht="127.5">
      <c r="A114" s="37" t="s">
        <v>51</v>
      </c>
      <c r="E114" s="38" t="s">
        <v>329</v>
      </c>
    </row>
    <row r="115" spans="1:5" ht="369.75">
      <c r="A115" t="s">
        <v>53</v>
      </c>
      <c r="E115" s="36" t="s">
        <v>319</v>
      </c>
    </row>
    <row r="116" spans="1:16" ht="12.75">
      <c r="A116" s="25" t="s">
        <v>45</v>
      </c>
      <c s="29" t="s">
        <v>212</v>
      </c>
      <c s="29" t="s">
        <v>330</v>
      </c>
      <c s="25" t="s">
        <v>47</v>
      </c>
      <c s="30" t="s">
        <v>331</v>
      </c>
      <c s="31" t="s">
        <v>243</v>
      </c>
      <c s="32">
        <v>2.22</v>
      </c>
      <c s="33">
        <v>0</v>
      </c>
      <c s="34">
        <f>ROUND(ROUND(H116,2)*ROUND(G116,3),2)</f>
      </c>
      <c r="O116">
        <f>(I116*21)/100</f>
      </c>
      <c t="s">
        <v>23</v>
      </c>
    </row>
    <row r="117" spans="1:5" ht="12.75">
      <c r="A117" s="35" t="s">
        <v>50</v>
      </c>
      <c r="E117" s="36" t="s">
        <v>47</v>
      </c>
    </row>
    <row r="118" spans="1:5" ht="89.25">
      <c r="A118" s="37" t="s">
        <v>51</v>
      </c>
      <c r="E118" s="38" t="s">
        <v>332</v>
      </c>
    </row>
    <row r="119" spans="1:5" ht="267.75">
      <c r="A119" t="s">
        <v>53</v>
      </c>
      <c r="E119" s="36" t="s">
        <v>323</v>
      </c>
    </row>
    <row r="120" spans="1:16" ht="12.75">
      <c r="A120" s="25" t="s">
        <v>45</v>
      </c>
      <c s="29" t="s">
        <v>215</v>
      </c>
      <c s="29" t="s">
        <v>333</v>
      </c>
      <c s="25" t="s">
        <v>47</v>
      </c>
      <c s="30" t="s">
        <v>334</v>
      </c>
      <c s="31" t="s">
        <v>243</v>
      </c>
      <c s="32">
        <v>0.319</v>
      </c>
      <c s="33">
        <v>0</v>
      </c>
      <c s="34">
        <f>ROUND(ROUND(H120,2)*ROUND(G120,3),2)</f>
      </c>
      <c r="O120">
        <f>(I120*21)/100</f>
      </c>
      <c t="s">
        <v>23</v>
      </c>
    </row>
    <row r="121" spans="1:5" ht="12.75">
      <c r="A121" s="35" t="s">
        <v>50</v>
      </c>
      <c r="E121" s="36" t="s">
        <v>47</v>
      </c>
    </row>
    <row r="122" spans="1:5" ht="63.75">
      <c r="A122" s="37" t="s">
        <v>51</v>
      </c>
      <c r="E122" s="38" t="s">
        <v>335</v>
      </c>
    </row>
    <row r="123" spans="1:5" ht="267.75">
      <c r="A123" t="s">
        <v>53</v>
      </c>
      <c r="E123" s="36" t="s">
        <v>323</v>
      </c>
    </row>
    <row r="124" spans="1:16" ht="12.75">
      <c r="A124" s="25" t="s">
        <v>45</v>
      </c>
      <c s="29" t="s">
        <v>219</v>
      </c>
      <c s="29" t="s">
        <v>336</v>
      </c>
      <c s="25" t="s">
        <v>56</v>
      </c>
      <c s="30" t="s">
        <v>337</v>
      </c>
      <c s="31" t="s">
        <v>105</v>
      </c>
      <c s="32">
        <v>11.2</v>
      </c>
      <c s="33">
        <v>0</v>
      </c>
      <c s="34">
        <f>ROUND(ROUND(H124,2)*ROUND(G124,3),2)</f>
      </c>
      <c r="O124">
        <f>(I124*21)/100</f>
      </c>
      <c t="s">
        <v>23</v>
      </c>
    </row>
    <row r="125" spans="1:5" ht="12.75">
      <c r="A125" s="35" t="s">
        <v>50</v>
      </c>
      <c r="E125" s="36" t="s">
        <v>47</v>
      </c>
    </row>
    <row r="126" spans="1:5" ht="38.25">
      <c r="A126" s="37" t="s">
        <v>51</v>
      </c>
      <c r="E126" s="38" t="s">
        <v>338</v>
      </c>
    </row>
    <row r="127" spans="1:5" ht="242.25">
      <c r="A127" t="s">
        <v>53</v>
      </c>
      <c r="E127" s="36" t="s">
        <v>339</v>
      </c>
    </row>
    <row r="128" spans="1:16" ht="12.75">
      <c r="A128" s="25" t="s">
        <v>45</v>
      </c>
      <c s="29" t="s">
        <v>222</v>
      </c>
      <c s="29" t="s">
        <v>340</v>
      </c>
      <c s="25" t="s">
        <v>56</v>
      </c>
      <c s="30" t="s">
        <v>341</v>
      </c>
      <c s="31" t="s">
        <v>243</v>
      </c>
      <c s="32">
        <v>3.08</v>
      </c>
      <c s="33">
        <v>0</v>
      </c>
      <c s="34">
        <f>ROUND(ROUND(H128,2)*ROUND(G128,3),2)</f>
      </c>
      <c r="O128">
        <f>(I128*21)/100</f>
      </c>
      <c t="s">
        <v>23</v>
      </c>
    </row>
    <row r="129" spans="1:5" ht="12.75">
      <c r="A129" s="35" t="s">
        <v>50</v>
      </c>
      <c r="E129" s="36" t="s">
        <v>47</v>
      </c>
    </row>
    <row r="130" spans="1:5" ht="38.25">
      <c r="A130" s="37" t="s">
        <v>51</v>
      </c>
      <c r="E130" s="38" t="s">
        <v>342</v>
      </c>
    </row>
    <row r="131" spans="1:5" ht="267.75">
      <c r="A131" t="s">
        <v>53</v>
      </c>
      <c r="E131" s="36" t="s">
        <v>323</v>
      </c>
    </row>
    <row r="132" spans="1:18" ht="12.75" customHeight="1">
      <c r="A132" s="6" t="s">
        <v>43</v>
      </c>
      <c s="6"/>
      <c s="41" t="s">
        <v>33</v>
      </c>
      <c s="6"/>
      <c s="27" t="s">
        <v>343</v>
      </c>
      <c s="6"/>
      <c s="6"/>
      <c s="6"/>
      <c s="42">
        <f>0+Q132</f>
      </c>
      <c r="O132">
        <f>0+R132</f>
      </c>
      <c r="Q132">
        <f>0+I133+I137+I141+I145+I149+I153</f>
      </c>
      <c>
        <f>0+O133+O137+O141+O145+O149+O153</f>
      </c>
    </row>
    <row r="133" spans="1:16" ht="12.75">
      <c r="A133" s="25" t="s">
        <v>45</v>
      </c>
      <c s="29" t="s">
        <v>225</v>
      </c>
      <c s="29" t="s">
        <v>344</v>
      </c>
      <c s="25" t="s">
        <v>47</v>
      </c>
      <c s="30" t="s">
        <v>345</v>
      </c>
      <c s="31" t="s">
        <v>105</v>
      </c>
      <c s="32">
        <v>58.788</v>
      </c>
      <c s="33">
        <v>0</v>
      </c>
      <c s="34">
        <f>ROUND(ROUND(H133,2)*ROUND(G133,3),2)</f>
      </c>
      <c r="O133">
        <f>(I133*21)/100</f>
      </c>
      <c t="s">
        <v>23</v>
      </c>
    </row>
    <row r="134" spans="1:5" ht="12.75">
      <c r="A134" s="35" t="s">
        <v>50</v>
      </c>
      <c r="E134" s="36" t="s">
        <v>47</v>
      </c>
    </row>
    <row r="135" spans="1:5" ht="76.5">
      <c r="A135" s="37" t="s">
        <v>51</v>
      </c>
      <c r="E135" s="38" t="s">
        <v>346</v>
      </c>
    </row>
    <row r="136" spans="1:5" ht="369.75">
      <c r="A136" t="s">
        <v>53</v>
      </c>
      <c r="E136" s="36" t="s">
        <v>319</v>
      </c>
    </row>
    <row r="137" spans="1:16" ht="12.75">
      <c r="A137" s="25" t="s">
        <v>45</v>
      </c>
      <c s="29" t="s">
        <v>229</v>
      </c>
      <c s="29" t="s">
        <v>347</v>
      </c>
      <c s="25" t="s">
        <v>47</v>
      </c>
      <c s="30" t="s">
        <v>348</v>
      </c>
      <c s="31" t="s">
        <v>243</v>
      </c>
      <c s="32">
        <v>11.464</v>
      </c>
      <c s="33">
        <v>0</v>
      </c>
      <c s="34">
        <f>ROUND(ROUND(H137,2)*ROUND(G137,3),2)</f>
      </c>
      <c r="O137">
        <f>(I137*21)/100</f>
      </c>
      <c t="s">
        <v>23</v>
      </c>
    </row>
    <row r="138" spans="1:5" ht="12.75">
      <c r="A138" s="35" t="s">
        <v>50</v>
      </c>
      <c r="E138" s="36" t="s">
        <v>47</v>
      </c>
    </row>
    <row r="139" spans="1:5" ht="25.5">
      <c r="A139" s="37" t="s">
        <v>51</v>
      </c>
      <c r="E139" s="38" t="s">
        <v>349</v>
      </c>
    </row>
    <row r="140" spans="1:5" ht="267.75">
      <c r="A140" t="s">
        <v>53</v>
      </c>
      <c r="E140" s="36" t="s">
        <v>350</v>
      </c>
    </row>
    <row r="141" spans="1:16" ht="12.75">
      <c r="A141" s="25" t="s">
        <v>45</v>
      </c>
      <c s="29" t="s">
        <v>234</v>
      </c>
      <c s="29" t="s">
        <v>351</v>
      </c>
      <c s="25" t="s">
        <v>47</v>
      </c>
      <c s="30" t="s">
        <v>352</v>
      </c>
      <c s="31" t="s">
        <v>105</v>
      </c>
      <c s="32">
        <v>57.071</v>
      </c>
      <c s="33">
        <v>0</v>
      </c>
      <c s="34">
        <f>ROUND(ROUND(H141,2)*ROUND(G141,3),2)</f>
      </c>
      <c r="O141">
        <f>(I141*21)/100</f>
      </c>
      <c t="s">
        <v>23</v>
      </c>
    </row>
    <row r="142" spans="1:5" ht="12.75">
      <c r="A142" s="35" t="s">
        <v>50</v>
      </c>
      <c r="E142" s="36" t="s">
        <v>47</v>
      </c>
    </row>
    <row r="143" spans="1:5" ht="76.5">
      <c r="A143" s="37" t="s">
        <v>51</v>
      </c>
      <c r="E143" s="38" t="s">
        <v>353</v>
      </c>
    </row>
    <row r="144" spans="1:5" ht="229.5">
      <c r="A144" t="s">
        <v>53</v>
      </c>
      <c r="E144" s="36" t="s">
        <v>354</v>
      </c>
    </row>
    <row r="145" spans="1:16" ht="12.75">
      <c r="A145" s="25" t="s">
        <v>45</v>
      </c>
      <c s="29" t="s">
        <v>355</v>
      </c>
      <c s="29" t="s">
        <v>356</v>
      </c>
      <c s="25" t="s">
        <v>47</v>
      </c>
      <c s="30" t="s">
        <v>357</v>
      </c>
      <c s="31" t="s">
        <v>144</v>
      </c>
      <c s="32">
        <v>20</v>
      </c>
      <c s="33">
        <v>0</v>
      </c>
      <c s="34">
        <f>ROUND(ROUND(H145,2)*ROUND(G145,3),2)</f>
      </c>
      <c r="O145">
        <f>(I145*21)/100</f>
      </c>
      <c t="s">
        <v>23</v>
      </c>
    </row>
    <row r="146" spans="1:5" ht="12.75">
      <c r="A146" s="35" t="s">
        <v>50</v>
      </c>
      <c r="E146" s="36" t="s">
        <v>47</v>
      </c>
    </row>
    <row r="147" spans="1:5" ht="76.5">
      <c r="A147" s="37" t="s">
        <v>51</v>
      </c>
      <c r="E147" s="38" t="s">
        <v>358</v>
      </c>
    </row>
    <row r="148" spans="1:5" ht="229.5">
      <c r="A148" t="s">
        <v>53</v>
      </c>
      <c r="E148" s="36" t="s">
        <v>359</v>
      </c>
    </row>
    <row r="149" spans="1:16" ht="12.75">
      <c r="A149" s="25" t="s">
        <v>45</v>
      </c>
      <c s="29" t="s">
        <v>360</v>
      </c>
      <c s="29" t="s">
        <v>361</v>
      </c>
      <c s="25" t="s">
        <v>47</v>
      </c>
      <c s="30" t="s">
        <v>362</v>
      </c>
      <c s="31" t="s">
        <v>105</v>
      </c>
      <c s="32">
        <v>0.417</v>
      </c>
      <c s="33">
        <v>0</v>
      </c>
      <c s="34">
        <f>ROUND(ROUND(H149,2)*ROUND(G149,3),2)</f>
      </c>
      <c r="O149">
        <f>(I149*21)/100</f>
      </c>
      <c t="s">
        <v>23</v>
      </c>
    </row>
    <row r="150" spans="1:5" ht="12.75">
      <c r="A150" s="35" t="s">
        <v>50</v>
      </c>
      <c r="E150" s="36" t="s">
        <v>47</v>
      </c>
    </row>
    <row r="151" spans="1:5" ht="25.5">
      <c r="A151" s="37" t="s">
        <v>51</v>
      </c>
      <c r="E151" s="38" t="s">
        <v>363</v>
      </c>
    </row>
    <row r="152" spans="1:5" ht="38.25">
      <c r="A152" t="s">
        <v>53</v>
      </c>
      <c r="E152" s="36" t="s">
        <v>364</v>
      </c>
    </row>
    <row r="153" spans="1:16" ht="12.75">
      <c r="A153" s="25" t="s">
        <v>45</v>
      </c>
      <c s="29" t="s">
        <v>365</v>
      </c>
      <c s="29" t="s">
        <v>366</v>
      </c>
      <c s="25" t="s">
        <v>47</v>
      </c>
      <c s="30" t="s">
        <v>367</v>
      </c>
      <c s="31" t="s">
        <v>243</v>
      </c>
      <c s="32">
        <v>0.105</v>
      </c>
      <c s="33">
        <v>0</v>
      </c>
      <c s="34">
        <f>ROUND(ROUND(H153,2)*ROUND(G153,3),2)</f>
      </c>
      <c r="O153">
        <f>(I153*21)/100</f>
      </c>
      <c t="s">
        <v>23</v>
      </c>
    </row>
    <row r="154" spans="1:5" ht="12.75">
      <c r="A154" s="35" t="s">
        <v>50</v>
      </c>
      <c r="E154" s="36" t="s">
        <v>47</v>
      </c>
    </row>
    <row r="155" spans="1:5" ht="25.5">
      <c r="A155" s="37" t="s">
        <v>51</v>
      </c>
      <c r="E155" s="38" t="s">
        <v>368</v>
      </c>
    </row>
    <row r="156" spans="1:5" ht="178.5">
      <c r="A156" t="s">
        <v>53</v>
      </c>
      <c r="E156" s="36" t="s">
        <v>369</v>
      </c>
    </row>
    <row r="157" spans="1:18" ht="12.75" customHeight="1">
      <c r="A157" s="6" t="s">
        <v>43</v>
      </c>
      <c s="6"/>
      <c s="41" t="s">
        <v>35</v>
      </c>
      <c s="6"/>
      <c s="27" t="s">
        <v>124</v>
      </c>
      <c s="6"/>
      <c s="6"/>
      <c s="6"/>
      <c s="42">
        <f>0+Q157</f>
      </c>
      <c r="O157">
        <f>0+R157</f>
      </c>
      <c r="Q157">
        <f>0+I158+I162</f>
      </c>
      <c>
        <f>0+O158+O162</f>
      </c>
    </row>
    <row r="158" spans="1:16" ht="12.75">
      <c r="A158" s="25" t="s">
        <v>45</v>
      </c>
      <c s="29" t="s">
        <v>370</v>
      </c>
      <c s="29" t="s">
        <v>371</v>
      </c>
      <c s="25" t="s">
        <v>56</v>
      </c>
      <c s="30" t="s">
        <v>372</v>
      </c>
      <c s="31" t="s">
        <v>105</v>
      </c>
      <c s="32">
        <v>5.363</v>
      </c>
      <c s="33">
        <v>0</v>
      </c>
      <c s="34">
        <f>ROUND(ROUND(H158,2)*ROUND(G158,3),2)</f>
      </c>
      <c r="O158">
        <f>(I158*21)/100</f>
      </c>
      <c t="s">
        <v>23</v>
      </c>
    </row>
    <row r="159" spans="1:5" ht="12.75">
      <c r="A159" s="35" t="s">
        <v>50</v>
      </c>
      <c r="E159" s="36" t="s">
        <v>47</v>
      </c>
    </row>
    <row r="160" spans="1:5" ht="38.25">
      <c r="A160" s="37" t="s">
        <v>51</v>
      </c>
      <c r="E160" s="38" t="s">
        <v>373</v>
      </c>
    </row>
    <row r="161" spans="1:5" ht="140.25">
      <c r="A161" t="s">
        <v>53</v>
      </c>
      <c r="E161" s="36" t="s">
        <v>137</v>
      </c>
    </row>
    <row r="162" spans="1:16" ht="12.75">
      <c r="A162" s="25" t="s">
        <v>45</v>
      </c>
      <c s="29" t="s">
        <v>374</v>
      </c>
      <c s="29" t="s">
        <v>375</v>
      </c>
      <c s="25" t="s">
        <v>56</v>
      </c>
      <c s="30" t="s">
        <v>376</v>
      </c>
      <c s="31" t="s">
        <v>131</v>
      </c>
      <c s="32">
        <v>165</v>
      </c>
      <c s="33">
        <v>0</v>
      </c>
      <c s="34">
        <f>ROUND(ROUND(H162,2)*ROUND(G162,3),2)</f>
      </c>
      <c r="O162">
        <f>(I162*21)/100</f>
      </c>
      <c t="s">
        <v>23</v>
      </c>
    </row>
    <row r="163" spans="1:5" ht="12.75">
      <c r="A163" s="35" t="s">
        <v>50</v>
      </c>
      <c r="E163" s="36" t="s">
        <v>47</v>
      </c>
    </row>
    <row r="164" spans="1:5" ht="89.25">
      <c r="A164" s="37" t="s">
        <v>51</v>
      </c>
      <c r="E164" s="38" t="s">
        <v>377</v>
      </c>
    </row>
    <row r="165" spans="1:5" ht="140.25">
      <c r="A165" t="s">
        <v>53</v>
      </c>
      <c r="E165" s="36" t="s">
        <v>378</v>
      </c>
    </row>
    <row r="166" spans="1:18" ht="12.75" customHeight="1">
      <c r="A166" s="6" t="s">
        <v>43</v>
      </c>
      <c s="6"/>
      <c s="41" t="s">
        <v>37</v>
      </c>
      <c s="6"/>
      <c s="27" t="s">
        <v>379</v>
      </c>
      <c s="6"/>
      <c s="6"/>
      <c s="6"/>
      <c s="42">
        <f>0+Q166</f>
      </c>
      <c r="O166">
        <f>0+R166</f>
      </c>
      <c r="Q166">
        <f>0+I167+I171+I175+I179+I183</f>
      </c>
      <c>
        <f>0+O167+O171+O175+O179+O183</f>
      </c>
    </row>
    <row r="167" spans="1:16" ht="25.5">
      <c r="A167" s="25" t="s">
        <v>45</v>
      </c>
      <c s="29" t="s">
        <v>380</v>
      </c>
      <c s="29" t="s">
        <v>381</v>
      </c>
      <c s="25" t="s">
        <v>47</v>
      </c>
      <c s="30" t="s">
        <v>382</v>
      </c>
      <c s="31" t="s">
        <v>131</v>
      </c>
      <c s="32">
        <v>52.4</v>
      </c>
      <c s="33">
        <v>0</v>
      </c>
      <c s="34">
        <f>ROUND(ROUND(H167,2)*ROUND(G167,3),2)</f>
      </c>
      <c r="O167">
        <f>(I167*21)/100</f>
      </c>
      <c t="s">
        <v>23</v>
      </c>
    </row>
    <row r="168" spans="1:5" ht="12.75">
      <c r="A168" s="35" t="s">
        <v>50</v>
      </c>
      <c r="E168" s="36" t="s">
        <v>47</v>
      </c>
    </row>
    <row r="169" spans="1:5" ht="89.25">
      <c r="A169" s="37" t="s">
        <v>51</v>
      </c>
      <c r="E169" s="38" t="s">
        <v>383</v>
      </c>
    </row>
    <row r="170" spans="1:5" ht="76.5">
      <c r="A170" t="s">
        <v>53</v>
      </c>
      <c r="E170" s="36" t="s">
        <v>384</v>
      </c>
    </row>
    <row r="171" spans="1:16" ht="12.75">
      <c r="A171" s="25" t="s">
        <v>45</v>
      </c>
      <c s="29" t="s">
        <v>385</v>
      </c>
      <c s="29" t="s">
        <v>386</v>
      </c>
      <c s="25" t="s">
        <v>47</v>
      </c>
      <c s="30" t="s">
        <v>387</v>
      </c>
      <c s="31" t="s">
        <v>131</v>
      </c>
      <c s="32">
        <v>52.4</v>
      </c>
      <c s="33">
        <v>0</v>
      </c>
      <c s="34">
        <f>ROUND(ROUND(H171,2)*ROUND(G171,3),2)</f>
      </c>
      <c r="O171">
        <f>(I171*21)/100</f>
      </c>
      <c t="s">
        <v>23</v>
      </c>
    </row>
    <row r="172" spans="1:5" ht="12.75">
      <c r="A172" s="35" t="s">
        <v>50</v>
      </c>
      <c r="E172" s="36" t="s">
        <v>47</v>
      </c>
    </row>
    <row r="173" spans="1:5" ht="89.25">
      <c r="A173" s="37" t="s">
        <v>51</v>
      </c>
      <c r="E173" s="38" t="s">
        <v>388</v>
      </c>
    </row>
    <row r="174" spans="1:5" ht="76.5">
      <c r="A174" t="s">
        <v>53</v>
      </c>
      <c r="E174" s="36" t="s">
        <v>384</v>
      </c>
    </row>
    <row r="175" spans="1:16" ht="12.75">
      <c r="A175" s="25" t="s">
        <v>45</v>
      </c>
      <c s="29" t="s">
        <v>389</v>
      </c>
      <c s="29" t="s">
        <v>390</v>
      </c>
      <c s="25" t="s">
        <v>47</v>
      </c>
      <c s="30" t="s">
        <v>391</v>
      </c>
      <c s="31" t="s">
        <v>131</v>
      </c>
      <c s="32">
        <v>52.4</v>
      </c>
      <c s="33">
        <v>0</v>
      </c>
      <c s="34">
        <f>ROUND(ROUND(H175,2)*ROUND(G175,3),2)</f>
      </c>
      <c r="O175">
        <f>(I175*21)/100</f>
      </c>
      <c t="s">
        <v>23</v>
      </c>
    </row>
    <row r="176" spans="1:5" ht="12.75">
      <c r="A176" s="35" t="s">
        <v>50</v>
      </c>
      <c r="E176" s="36" t="s">
        <v>47</v>
      </c>
    </row>
    <row r="177" spans="1:5" ht="89.25">
      <c r="A177" s="37" t="s">
        <v>51</v>
      </c>
      <c r="E177" s="38" t="s">
        <v>392</v>
      </c>
    </row>
    <row r="178" spans="1:5" ht="76.5">
      <c r="A178" t="s">
        <v>53</v>
      </c>
      <c r="E178" s="36" t="s">
        <v>384</v>
      </c>
    </row>
    <row r="179" spans="1:16" ht="12.75">
      <c r="A179" s="25" t="s">
        <v>45</v>
      </c>
      <c s="29" t="s">
        <v>393</v>
      </c>
      <c s="29" t="s">
        <v>394</v>
      </c>
      <c s="25" t="s">
        <v>47</v>
      </c>
      <c s="30" t="s">
        <v>395</v>
      </c>
      <c s="31" t="s">
        <v>131</v>
      </c>
      <c s="32">
        <v>52.4</v>
      </c>
      <c s="33">
        <v>0</v>
      </c>
      <c s="34">
        <f>ROUND(ROUND(H179,2)*ROUND(G179,3),2)</f>
      </c>
      <c r="O179">
        <f>(I179*21)/100</f>
      </c>
      <c t="s">
        <v>23</v>
      </c>
    </row>
    <row r="180" spans="1:5" ht="12.75">
      <c r="A180" s="35" t="s">
        <v>50</v>
      </c>
      <c r="E180" s="36" t="s">
        <v>47</v>
      </c>
    </row>
    <row r="181" spans="1:5" ht="89.25">
      <c r="A181" s="37" t="s">
        <v>51</v>
      </c>
      <c r="E181" s="38" t="s">
        <v>396</v>
      </c>
    </row>
    <row r="182" spans="1:5" ht="63.75">
      <c r="A182" t="s">
        <v>53</v>
      </c>
      <c r="E182" s="36" t="s">
        <v>397</v>
      </c>
    </row>
    <row r="183" spans="1:16" ht="12.75">
      <c r="A183" s="25" t="s">
        <v>45</v>
      </c>
      <c s="29" t="s">
        <v>398</v>
      </c>
      <c s="29" t="s">
        <v>399</v>
      </c>
      <c s="25" t="s">
        <v>47</v>
      </c>
      <c s="30" t="s">
        <v>400</v>
      </c>
      <c s="31" t="s">
        <v>131</v>
      </c>
      <c s="32">
        <v>52.4</v>
      </c>
      <c s="33">
        <v>0</v>
      </c>
      <c s="34">
        <f>ROUND(ROUND(H183,2)*ROUND(G183,3),2)</f>
      </c>
      <c r="O183">
        <f>(I183*21)/100</f>
      </c>
      <c t="s">
        <v>23</v>
      </c>
    </row>
    <row r="184" spans="1:5" ht="12.75">
      <c r="A184" s="35" t="s">
        <v>50</v>
      </c>
      <c r="E184" s="36" t="s">
        <v>47</v>
      </c>
    </row>
    <row r="185" spans="1:5" ht="89.25">
      <c r="A185" s="37" t="s">
        <v>51</v>
      </c>
      <c r="E185" s="38" t="s">
        <v>401</v>
      </c>
    </row>
    <row r="186" spans="1:5" ht="63.75">
      <c r="A186" t="s">
        <v>53</v>
      </c>
      <c r="E186" s="36" t="s">
        <v>397</v>
      </c>
    </row>
    <row r="187" spans="1:18" ht="12.75" customHeight="1">
      <c r="A187" s="6" t="s">
        <v>43</v>
      </c>
      <c s="6"/>
      <c s="41" t="s">
        <v>74</v>
      </c>
      <c s="6"/>
      <c s="27" t="s">
        <v>402</v>
      </c>
      <c s="6"/>
      <c s="6"/>
      <c s="6"/>
      <c s="42">
        <f>0+Q187</f>
      </c>
      <c r="O187">
        <f>0+R187</f>
      </c>
      <c r="Q187">
        <f>0+I188+I192+I196+I200+I204+I208+I212+I216+I220+I224</f>
      </c>
      <c>
        <f>0+O188+O192+O196+O200+O204+O208+O212+O216+O220+O224</f>
      </c>
    </row>
    <row r="188" spans="1:16" ht="25.5">
      <c r="A188" s="25" t="s">
        <v>45</v>
      </c>
      <c s="29" t="s">
        <v>403</v>
      </c>
      <c s="29" t="s">
        <v>404</v>
      </c>
      <c s="25" t="s">
        <v>47</v>
      </c>
      <c s="30" t="s">
        <v>405</v>
      </c>
      <c s="31" t="s">
        <v>131</v>
      </c>
      <c s="32">
        <v>9.23</v>
      </c>
      <c s="33">
        <v>0</v>
      </c>
      <c s="34">
        <f>ROUND(ROUND(H188,2)*ROUND(G188,3),2)</f>
      </c>
      <c r="O188">
        <f>(I188*21)/100</f>
      </c>
      <c t="s">
        <v>23</v>
      </c>
    </row>
    <row r="189" spans="1:5" ht="12.75">
      <c r="A189" s="35" t="s">
        <v>50</v>
      </c>
      <c r="E189" s="36" t="s">
        <v>47</v>
      </c>
    </row>
    <row r="190" spans="1:5" ht="25.5">
      <c r="A190" s="37" t="s">
        <v>51</v>
      </c>
      <c r="E190" s="38" t="s">
        <v>406</v>
      </c>
    </row>
    <row r="191" spans="1:5" ht="191.25">
      <c r="A191" t="s">
        <v>53</v>
      </c>
      <c r="E191" s="36" t="s">
        <v>407</v>
      </c>
    </row>
    <row r="192" spans="1:16" ht="25.5">
      <c r="A192" s="25" t="s">
        <v>45</v>
      </c>
      <c s="29" t="s">
        <v>408</v>
      </c>
      <c s="29" t="s">
        <v>409</v>
      </c>
      <c s="25" t="s">
        <v>47</v>
      </c>
      <c s="30" t="s">
        <v>410</v>
      </c>
      <c s="31" t="s">
        <v>131</v>
      </c>
      <c s="32">
        <v>231.56</v>
      </c>
      <c s="33">
        <v>0</v>
      </c>
      <c s="34">
        <f>ROUND(ROUND(H192,2)*ROUND(G192,3),2)</f>
      </c>
      <c r="O192">
        <f>(I192*21)/100</f>
      </c>
      <c t="s">
        <v>23</v>
      </c>
    </row>
    <row r="193" spans="1:5" ht="12.75">
      <c r="A193" s="35" t="s">
        <v>50</v>
      </c>
      <c r="E193" s="36" t="s">
        <v>47</v>
      </c>
    </row>
    <row r="194" spans="1:5" ht="12.75">
      <c r="A194" s="37" t="s">
        <v>51</v>
      </c>
      <c r="E194" s="38" t="s">
        <v>411</v>
      </c>
    </row>
    <row r="195" spans="1:5" ht="204">
      <c r="A195" t="s">
        <v>53</v>
      </c>
      <c r="E195" s="36" t="s">
        <v>412</v>
      </c>
    </row>
    <row r="196" spans="1:16" ht="12.75">
      <c r="A196" s="25" t="s">
        <v>45</v>
      </c>
      <c s="29" t="s">
        <v>413</v>
      </c>
      <c s="29" t="s">
        <v>414</v>
      </c>
      <c s="25" t="s">
        <v>47</v>
      </c>
      <c s="30" t="s">
        <v>415</v>
      </c>
      <c s="31" t="s">
        <v>131</v>
      </c>
      <c s="32">
        <v>76.46</v>
      </c>
      <c s="33">
        <v>0</v>
      </c>
      <c s="34">
        <f>ROUND(ROUND(H196,2)*ROUND(G196,3),2)</f>
      </c>
      <c r="O196">
        <f>(I196*21)/100</f>
      </c>
      <c t="s">
        <v>23</v>
      </c>
    </row>
    <row r="197" spans="1:5" ht="12.75">
      <c r="A197" s="35" t="s">
        <v>50</v>
      </c>
      <c r="E197" s="36" t="s">
        <v>47</v>
      </c>
    </row>
    <row r="198" spans="1:5" ht="25.5">
      <c r="A198" s="37" t="s">
        <v>51</v>
      </c>
      <c r="E198" s="38" t="s">
        <v>416</v>
      </c>
    </row>
    <row r="199" spans="1:5" ht="38.25">
      <c r="A199" t="s">
        <v>53</v>
      </c>
      <c r="E199" s="36" t="s">
        <v>417</v>
      </c>
    </row>
    <row r="200" spans="1:16" ht="12.75">
      <c r="A200" s="25" t="s">
        <v>45</v>
      </c>
      <c s="29" t="s">
        <v>418</v>
      </c>
      <c s="29" t="s">
        <v>419</v>
      </c>
      <c s="25" t="s">
        <v>47</v>
      </c>
      <c s="30" t="s">
        <v>420</v>
      </c>
      <c s="31" t="s">
        <v>131</v>
      </c>
      <c s="32">
        <v>171.6</v>
      </c>
      <c s="33">
        <v>0</v>
      </c>
      <c s="34">
        <f>ROUND(ROUND(H200,2)*ROUND(G200,3),2)</f>
      </c>
      <c r="O200">
        <f>(I200*21)/100</f>
      </c>
      <c t="s">
        <v>23</v>
      </c>
    </row>
    <row r="201" spans="1:5" ht="12.75">
      <c r="A201" s="35" t="s">
        <v>50</v>
      </c>
      <c r="E201" s="36" t="s">
        <v>47</v>
      </c>
    </row>
    <row r="202" spans="1:5" ht="12.75">
      <c r="A202" s="37" t="s">
        <v>51</v>
      </c>
      <c r="E202" s="38" t="s">
        <v>421</v>
      </c>
    </row>
    <row r="203" spans="1:5" ht="38.25">
      <c r="A203" t="s">
        <v>53</v>
      </c>
      <c r="E203" s="36" t="s">
        <v>417</v>
      </c>
    </row>
    <row r="204" spans="1:16" ht="12.75">
      <c r="A204" s="25" t="s">
        <v>45</v>
      </c>
      <c s="29" t="s">
        <v>422</v>
      </c>
      <c s="29" t="s">
        <v>423</v>
      </c>
      <c s="25" t="s">
        <v>47</v>
      </c>
      <c s="30" t="s">
        <v>424</v>
      </c>
      <c s="31" t="s">
        <v>131</v>
      </c>
      <c s="32">
        <v>1.2</v>
      </c>
      <c s="33">
        <v>0</v>
      </c>
      <c s="34">
        <f>ROUND(ROUND(H204,2)*ROUND(G204,3),2)</f>
      </c>
      <c r="O204">
        <f>(I204*21)/100</f>
      </c>
      <c t="s">
        <v>23</v>
      </c>
    </row>
    <row r="205" spans="1:5" ht="12.75">
      <c r="A205" s="35" t="s">
        <v>50</v>
      </c>
      <c r="E205" s="36" t="s">
        <v>47</v>
      </c>
    </row>
    <row r="206" spans="1:5" ht="25.5">
      <c r="A206" s="37" t="s">
        <v>51</v>
      </c>
      <c r="E206" s="38" t="s">
        <v>425</v>
      </c>
    </row>
    <row r="207" spans="1:5" ht="102">
      <c r="A207" t="s">
        <v>53</v>
      </c>
      <c r="E207" s="36" t="s">
        <v>426</v>
      </c>
    </row>
    <row r="208" spans="1:16" ht="12.75">
      <c r="A208" s="25" t="s">
        <v>45</v>
      </c>
      <c s="29" t="s">
        <v>427</v>
      </c>
      <c s="29" t="s">
        <v>428</v>
      </c>
      <c s="25" t="s">
        <v>56</v>
      </c>
      <c s="30" t="s">
        <v>429</v>
      </c>
      <c s="31" t="s">
        <v>131</v>
      </c>
      <c s="32">
        <v>11.94</v>
      </c>
      <c s="33">
        <v>0</v>
      </c>
      <c s="34">
        <f>ROUND(ROUND(H208,2)*ROUND(G208,3),2)</f>
      </c>
      <c r="O208">
        <f>(I208*21)/100</f>
      </c>
      <c t="s">
        <v>23</v>
      </c>
    </row>
    <row r="209" spans="1:5" ht="12.75">
      <c r="A209" s="35" t="s">
        <v>50</v>
      </c>
      <c r="E209" s="36" t="s">
        <v>47</v>
      </c>
    </row>
    <row r="210" spans="1:5" ht="63.75">
      <c r="A210" s="37" t="s">
        <v>51</v>
      </c>
      <c r="E210" s="38" t="s">
        <v>430</v>
      </c>
    </row>
    <row r="211" spans="1:5" ht="89.25">
      <c r="A211" t="s">
        <v>53</v>
      </c>
      <c r="E211" s="36" t="s">
        <v>431</v>
      </c>
    </row>
    <row r="212" spans="1:16" ht="12.75">
      <c r="A212" s="25" t="s">
        <v>45</v>
      </c>
      <c s="29" t="s">
        <v>432</v>
      </c>
      <c s="29" t="s">
        <v>433</v>
      </c>
      <c s="25" t="s">
        <v>47</v>
      </c>
      <c s="30" t="s">
        <v>434</v>
      </c>
      <c s="31" t="s">
        <v>131</v>
      </c>
      <c s="32">
        <v>363.595</v>
      </c>
      <c s="33">
        <v>0</v>
      </c>
      <c s="34">
        <f>ROUND(ROUND(H212,2)*ROUND(G212,3),2)</f>
      </c>
      <c r="O212">
        <f>(I212*21)/100</f>
      </c>
      <c t="s">
        <v>23</v>
      </c>
    </row>
    <row r="213" spans="1:5" ht="12.75">
      <c r="A213" s="35" t="s">
        <v>50</v>
      </c>
      <c r="E213" s="36" t="s">
        <v>47</v>
      </c>
    </row>
    <row r="214" spans="1:5" ht="102">
      <c r="A214" s="37" t="s">
        <v>51</v>
      </c>
      <c r="E214" s="38" t="s">
        <v>435</v>
      </c>
    </row>
    <row r="215" spans="1:5" ht="51">
      <c r="A215" t="s">
        <v>53</v>
      </c>
      <c r="E215" s="36" t="s">
        <v>436</v>
      </c>
    </row>
    <row r="216" spans="1:16" ht="12.75">
      <c r="A216" s="25" t="s">
        <v>45</v>
      </c>
      <c s="29" t="s">
        <v>437</v>
      </c>
      <c s="29" t="s">
        <v>438</v>
      </c>
      <c s="25" t="s">
        <v>47</v>
      </c>
      <c s="30" t="s">
        <v>439</v>
      </c>
      <c s="31" t="s">
        <v>131</v>
      </c>
      <c s="32">
        <v>41.46</v>
      </c>
      <c s="33">
        <v>0</v>
      </c>
      <c s="34">
        <f>ROUND(ROUND(H216,2)*ROUND(G216,3),2)</f>
      </c>
      <c r="O216">
        <f>(I216*21)/100</f>
      </c>
      <c t="s">
        <v>23</v>
      </c>
    </row>
    <row r="217" spans="1:5" ht="12.75">
      <c r="A217" s="35" t="s">
        <v>50</v>
      </c>
      <c r="E217" s="36" t="s">
        <v>47</v>
      </c>
    </row>
    <row r="218" spans="1:5" ht="51">
      <c r="A218" s="37" t="s">
        <v>51</v>
      </c>
      <c r="E218" s="38" t="s">
        <v>440</v>
      </c>
    </row>
    <row r="219" spans="1:5" ht="51">
      <c r="A219" t="s">
        <v>53</v>
      </c>
      <c r="E219" s="36" t="s">
        <v>436</v>
      </c>
    </row>
    <row r="220" spans="1:16" ht="12.75">
      <c r="A220" s="25" t="s">
        <v>45</v>
      </c>
      <c s="29" t="s">
        <v>441</v>
      </c>
      <c s="29" t="s">
        <v>442</v>
      </c>
      <c s="25" t="s">
        <v>47</v>
      </c>
      <c s="30" t="s">
        <v>443</v>
      </c>
      <c s="31" t="s">
        <v>131</v>
      </c>
      <c s="32">
        <v>119.46</v>
      </c>
      <c s="33">
        <v>0</v>
      </c>
      <c s="34">
        <f>ROUND(ROUND(H220,2)*ROUND(G220,3),2)</f>
      </c>
      <c r="O220">
        <f>(I220*21)/100</f>
      </c>
      <c t="s">
        <v>23</v>
      </c>
    </row>
    <row r="221" spans="1:5" ht="12.75">
      <c r="A221" s="35" t="s">
        <v>50</v>
      </c>
      <c r="E221" s="36" t="s">
        <v>47</v>
      </c>
    </row>
    <row r="222" spans="1:5" ht="25.5">
      <c r="A222" s="37" t="s">
        <v>51</v>
      </c>
      <c r="E222" s="38" t="s">
        <v>444</v>
      </c>
    </row>
    <row r="223" spans="1:5" ht="51">
      <c r="A223" t="s">
        <v>53</v>
      </c>
      <c r="E223" s="36" t="s">
        <v>436</v>
      </c>
    </row>
    <row r="224" spans="1:16" ht="12.75">
      <c r="A224" s="25" t="s">
        <v>45</v>
      </c>
      <c s="29" t="s">
        <v>445</v>
      </c>
      <c s="29" t="s">
        <v>446</v>
      </c>
      <c s="25" t="s">
        <v>47</v>
      </c>
      <c s="30" t="s">
        <v>447</v>
      </c>
      <c s="31" t="s">
        <v>131</v>
      </c>
      <c s="32">
        <v>19.8</v>
      </c>
      <c s="33">
        <v>0</v>
      </c>
      <c s="34">
        <f>ROUND(ROUND(H224,2)*ROUND(G224,3),2)</f>
      </c>
      <c r="O224">
        <f>(I224*21)/100</f>
      </c>
      <c t="s">
        <v>23</v>
      </c>
    </row>
    <row r="225" spans="1:5" ht="12.75">
      <c r="A225" s="35" t="s">
        <v>50</v>
      </c>
      <c r="E225" s="36" t="s">
        <v>47</v>
      </c>
    </row>
    <row r="226" spans="1:5" ht="12.75">
      <c r="A226" s="37" t="s">
        <v>51</v>
      </c>
      <c r="E226" s="38" t="s">
        <v>448</v>
      </c>
    </row>
    <row r="227" spans="1:5" ht="51">
      <c r="A227" t="s">
        <v>53</v>
      </c>
      <c r="E227" s="36" t="s">
        <v>436</v>
      </c>
    </row>
    <row r="228" spans="1:18" ht="12.75" customHeight="1">
      <c r="A228" s="6" t="s">
        <v>43</v>
      </c>
      <c s="6"/>
      <c s="41" t="s">
        <v>79</v>
      </c>
      <c s="6"/>
      <c s="27" t="s">
        <v>449</v>
      </c>
      <c s="6"/>
      <c s="6"/>
      <c s="6"/>
      <c s="42">
        <f>0+Q228</f>
      </c>
      <c r="O228">
        <f>0+R228</f>
      </c>
      <c r="Q228">
        <f>0+I229</f>
      </c>
      <c>
        <f>0+O229</f>
      </c>
    </row>
    <row r="229" spans="1:16" ht="12.75">
      <c r="A229" s="25" t="s">
        <v>45</v>
      </c>
      <c s="29" t="s">
        <v>450</v>
      </c>
      <c s="29" t="s">
        <v>451</v>
      </c>
      <c s="25" t="s">
        <v>47</v>
      </c>
      <c s="30" t="s">
        <v>452</v>
      </c>
      <c s="31" t="s">
        <v>197</v>
      </c>
      <c s="32">
        <v>282.4</v>
      </c>
      <c s="33">
        <v>0</v>
      </c>
      <c s="34">
        <f>ROUND(ROUND(H229,2)*ROUND(G229,3),2)</f>
      </c>
      <c r="O229">
        <f>(I229*21)/100</f>
      </c>
      <c t="s">
        <v>23</v>
      </c>
    </row>
    <row r="230" spans="1:5" ht="12.75">
      <c r="A230" s="35" t="s">
        <v>50</v>
      </c>
      <c r="E230" s="36" t="s">
        <v>47</v>
      </c>
    </row>
    <row r="231" spans="1:5" ht="12.75">
      <c r="A231" s="37" t="s">
        <v>51</v>
      </c>
      <c r="E231" s="38" t="s">
        <v>453</v>
      </c>
    </row>
    <row r="232" spans="1:5" ht="242.25">
      <c r="A232" t="s">
        <v>53</v>
      </c>
      <c r="E232" s="36" t="s">
        <v>454</v>
      </c>
    </row>
    <row r="233" spans="1:18" ht="12.75" customHeight="1">
      <c r="A233" s="6" t="s">
        <v>43</v>
      </c>
      <c s="6"/>
      <c s="41" t="s">
        <v>40</v>
      </c>
      <c s="6"/>
      <c s="27" t="s">
        <v>141</v>
      </c>
      <c s="6"/>
      <c s="6"/>
      <c s="6"/>
      <c s="42">
        <f>0+Q233</f>
      </c>
      <c r="O233">
        <f>0+R233</f>
      </c>
      <c r="Q233">
        <f>0+I234+I238+I242+I246+I250+I254+I258+I262+I266+I270+I274+I278+I282+I286+I290+I294+I298+I302+I306+I310+I314+I318+I322+I326+I330</f>
      </c>
      <c>
        <f>0+O234+O238+O242+O246+O250+O254+O258+O262+O266+O270+O274+O278+O282+O286+O290+O294+O298+O302+O306+O310+O314+O318+O322+O326+O330</f>
      </c>
    </row>
    <row r="234" spans="1:16" ht="12.75">
      <c r="A234" s="25" t="s">
        <v>45</v>
      </c>
      <c s="29" t="s">
        <v>455</v>
      </c>
      <c s="29" t="s">
        <v>456</v>
      </c>
      <c s="25" t="s">
        <v>47</v>
      </c>
      <c s="30" t="s">
        <v>457</v>
      </c>
      <c s="31" t="s">
        <v>144</v>
      </c>
      <c s="32">
        <v>20</v>
      </c>
      <c s="33">
        <v>0</v>
      </c>
      <c s="34">
        <f>ROUND(ROUND(H234,2)*ROUND(G234,3),2)</f>
      </c>
      <c r="O234">
        <f>(I234*21)/100</f>
      </c>
      <c t="s">
        <v>23</v>
      </c>
    </row>
    <row r="235" spans="1:5" ht="12.75">
      <c r="A235" s="35" t="s">
        <v>50</v>
      </c>
      <c r="E235" s="36" t="s">
        <v>47</v>
      </c>
    </row>
    <row r="236" spans="1:5" ht="63.75">
      <c r="A236" s="37" t="s">
        <v>51</v>
      </c>
      <c r="E236" s="38" t="s">
        <v>458</v>
      </c>
    </row>
    <row r="237" spans="1:5" ht="38.25">
      <c r="A237" t="s">
        <v>53</v>
      </c>
      <c r="E237" s="36" t="s">
        <v>459</v>
      </c>
    </row>
    <row r="238" spans="1:16" ht="12.75">
      <c r="A238" s="25" t="s">
        <v>45</v>
      </c>
      <c s="29" t="s">
        <v>460</v>
      </c>
      <c s="29" t="s">
        <v>461</v>
      </c>
      <c s="25" t="s">
        <v>47</v>
      </c>
      <c s="30" t="s">
        <v>462</v>
      </c>
      <c s="31" t="s">
        <v>144</v>
      </c>
      <c s="32">
        <v>2</v>
      </c>
      <c s="33">
        <v>0</v>
      </c>
      <c s="34">
        <f>ROUND(ROUND(H238,2)*ROUND(G238,3),2)</f>
      </c>
      <c r="O238">
        <f>(I238*21)/100</f>
      </c>
      <c t="s">
        <v>23</v>
      </c>
    </row>
    <row r="239" spans="1:5" ht="12.75">
      <c r="A239" s="35" t="s">
        <v>50</v>
      </c>
      <c r="E239" s="36" t="s">
        <v>47</v>
      </c>
    </row>
    <row r="240" spans="1:5" ht="25.5">
      <c r="A240" s="37" t="s">
        <v>51</v>
      </c>
      <c r="E240" s="38" t="s">
        <v>463</v>
      </c>
    </row>
    <row r="241" spans="1:5" ht="25.5">
      <c r="A241" t="s">
        <v>53</v>
      </c>
      <c r="E241" s="36" t="s">
        <v>464</v>
      </c>
    </row>
    <row r="242" spans="1:16" ht="25.5">
      <c r="A242" s="25" t="s">
        <v>45</v>
      </c>
      <c s="29" t="s">
        <v>465</v>
      </c>
      <c s="29" t="s">
        <v>466</v>
      </c>
      <c s="25" t="s">
        <v>47</v>
      </c>
      <c s="30" t="s">
        <v>467</v>
      </c>
      <c s="31" t="s">
        <v>144</v>
      </c>
      <c s="32">
        <v>2</v>
      </c>
      <c s="33">
        <v>0</v>
      </c>
      <c s="34">
        <f>ROUND(ROUND(H242,2)*ROUND(G242,3),2)</f>
      </c>
      <c r="O242">
        <f>(I242*21)/100</f>
      </c>
      <c t="s">
        <v>23</v>
      </c>
    </row>
    <row r="243" spans="1:5" ht="12.75">
      <c r="A243" s="35" t="s">
        <v>50</v>
      </c>
      <c r="E243" s="36" t="s">
        <v>47</v>
      </c>
    </row>
    <row r="244" spans="1:5" ht="51">
      <c r="A244" s="37" t="s">
        <v>51</v>
      </c>
      <c r="E244" s="38" t="s">
        <v>468</v>
      </c>
    </row>
    <row r="245" spans="1:5" ht="25.5">
      <c r="A245" t="s">
        <v>53</v>
      </c>
      <c r="E245" s="36" t="s">
        <v>149</v>
      </c>
    </row>
    <row r="246" spans="1:16" ht="12.75">
      <c r="A246" s="25" t="s">
        <v>45</v>
      </c>
      <c s="29" t="s">
        <v>469</v>
      </c>
      <c s="29" t="s">
        <v>470</v>
      </c>
      <c s="25" t="s">
        <v>56</v>
      </c>
      <c s="30" t="s">
        <v>471</v>
      </c>
      <c s="31" t="s">
        <v>131</v>
      </c>
      <c s="32">
        <v>78.075</v>
      </c>
      <c s="33">
        <v>0</v>
      </c>
      <c s="34">
        <f>ROUND(ROUND(H246,2)*ROUND(G246,3),2)</f>
      </c>
      <c r="O246">
        <f>(I246*21)/100</f>
      </c>
      <c t="s">
        <v>23</v>
      </c>
    </row>
    <row r="247" spans="1:5" ht="12.75">
      <c r="A247" s="35" t="s">
        <v>50</v>
      </c>
      <c r="E247" s="36" t="s">
        <v>47</v>
      </c>
    </row>
    <row r="248" spans="1:5" ht="89.25">
      <c r="A248" s="37" t="s">
        <v>51</v>
      </c>
      <c r="E248" s="38" t="s">
        <v>472</v>
      </c>
    </row>
    <row r="249" spans="1:5" ht="25.5">
      <c r="A249" t="s">
        <v>53</v>
      </c>
      <c r="E249" s="36" t="s">
        <v>473</v>
      </c>
    </row>
    <row r="250" spans="1:16" ht="12.75">
      <c r="A250" s="25" t="s">
        <v>45</v>
      </c>
      <c s="29" t="s">
        <v>474</v>
      </c>
      <c s="29" t="s">
        <v>235</v>
      </c>
      <c s="25" t="s">
        <v>47</v>
      </c>
      <c s="30" t="s">
        <v>236</v>
      </c>
      <c s="31" t="s">
        <v>197</v>
      </c>
      <c s="32">
        <v>104</v>
      </c>
      <c s="33">
        <v>0</v>
      </c>
      <c s="34">
        <f>ROUND(ROUND(H250,2)*ROUND(G250,3),2)</f>
      </c>
      <c r="O250">
        <f>(I250*21)/100</f>
      </c>
      <c t="s">
        <v>23</v>
      </c>
    </row>
    <row r="251" spans="1:5" ht="12.75">
      <c r="A251" s="35" t="s">
        <v>50</v>
      </c>
      <c r="E251" s="36" t="s">
        <v>47</v>
      </c>
    </row>
    <row r="252" spans="1:5" ht="63.75">
      <c r="A252" s="37" t="s">
        <v>51</v>
      </c>
      <c r="E252" s="38" t="s">
        <v>475</v>
      </c>
    </row>
    <row r="253" spans="1:5" ht="38.25">
      <c r="A253" t="s">
        <v>53</v>
      </c>
      <c r="E253" s="36" t="s">
        <v>238</v>
      </c>
    </row>
    <row r="254" spans="1:16" ht="12.75">
      <c r="A254" s="25" t="s">
        <v>45</v>
      </c>
      <c s="29" t="s">
        <v>476</v>
      </c>
      <c s="29" t="s">
        <v>477</v>
      </c>
      <c s="25" t="s">
        <v>47</v>
      </c>
      <c s="30" t="s">
        <v>478</v>
      </c>
      <c s="31" t="s">
        <v>197</v>
      </c>
      <c s="32">
        <v>12.46</v>
      </c>
      <c s="33">
        <v>0</v>
      </c>
      <c s="34">
        <f>ROUND(ROUND(H254,2)*ROUND(G254,3),2)</f>
      </c>
      <c r="O254">
        <f>(I254*21)/100</f>
      </c>
      <c t="s">
        <v>23</v>
      </c>
    </row>
    <row r="255" spans="1:5" ht="12.75">
      <c r="A255" s="35" t="s">
        <v>50</v>
      </c>
      <c r="E255" s="36" t="s">
        <v>47</v>
      </c>
    </row>
    <row r="256" spans="1:5" ht="51">
      <c r="A256" s="37" t="s">
        <v>51</v>
      </c>
      <c r="E256" s="38" t="s">
        <v>479</v>
      </c>
    </row>
    <row r="257" spans="1:5" ht="280.5">
      <c r="A257" t="s">
        <v>53</v>
      </c>
      <c r="E257" s="36" t="s">
        <v>480</v>
      </c>
    </row>
    <row r="258" spans="1:16" ht="12.75">
      <c r="A258" s="25" t="s">
        <v>45</v>
      </c>
      <c s="29" t="s">
        <v>481</v>
      </c>
      <c s="29" t="s">
        <v>482</v>
      </c>
      <c s="25" t="s">
        <v>47</v>
      </c>
      <c s="30" t="s">
        <v>483</v>
      </c>
      <c s="31" t="s">
        <v>197</v>
      </c>
      <c s="32">
        <v>30.6</v>
      </c>
      <c s="33">
        <v>0</v>
      </c>
      <c s="34">
        <f>ROUND(ROUND(H258,2)*ROUND(G258,3),2)</f>
      </c>
      <c r="O258">
        <f>(I258*21)/100</f>
      </c>
      <c t="s">
        <v>23</v>
      </c>
    </row>
    <row r="259" spans="1:5" ht="12.75">
      <c r="A259" s="35" t="s">
        <v>50</v>
      </c>
      <c r="E259" s="36" t="s">
        <v>47</v>
      </c>
    </row>
    <row r="260" spans="1:5" ht="89.25">
      <c r="A260" s="37" t="s">
        <v>51</v>
      </c>
      <c r="E260" s="38" t="s">
        <v>484</v>
      </c>
    </row>
    <row r="261" spans="1:5" ht="280.5">
      <c r="A261" t="s">
        <v>53</v>
      </c>
      <c r="E261" s="36" t="s">
        <v>480</v>
      </c>
    </row>
    <row r="262" spans="1:16" ht="12.75">
      <c r="A262" s="25" t="s">
        <v>45</v>
      </c>
      <c s="29" t="s">
        <v>485</v>
      </c>
      <c s="29" t="s">
        <v>486</v>
      </c>
      <c s="25" t="s">
        <v>47</v>
      </c>
      <c s="30" t="s">
        <v>487</v>
      </c>
      <c s="31" t="s">
        <v>144</v>
      </c>
      <c s="32">
        <v>1</v>
      </c>
      <c s="33">
        <v>0</v>
      </c>
      <c s="34">
        <f>ROUND(ROUND(H262,2)*ROUND(G262,3),2)</f>
      </c>
      <c r="O262">
        <f>(I262*21)/100</f>
      </c>
      <c t="s">
        <v>23</v>
      </c>
    </row>
    <row r="263" spans="1:5" ht="12.75">
      <c r="A263" s="35" t="s">
        <v>50</v>
      </c>
      <c r="E263" s="36" t="s">
        <v>47</v>
      </c>
    </row>
    <row r="264" spans="1:5" ht="38.25">
      <c r="A264" s="37" t="s">
        <v>51</v>
      </c>
      <c r="E264" s="38" t="s">
        <v>488</v>
      </c>
    </row>
    <row r="265" spans="1:5" ht="140.25">
      <c r="A265" t="s">
        <v>53</v>
      </c>
      <c r="E265" s="36" t="s">
        <v>489</v>
      </c>
    </row>
    <row r="266" spans="1:16" ht="12.75">
      <c r="A266" s="25" t="s">
        <v>45</v>
      </c>
      <c s="29" t="s">
        <v>490</v>
      </c>
      <c s="29" t="s">
        <v>491</v>
      </c>
      <c s="25" t="s">
        <v>47</v>
      </c>
      <c s="30" t="s">
        <v>492</v>
      </c>
      <c s="31" t="s">
        <v>144</v>
      </c>
      <c s="32">
        <v>1</v>
      </c>
      <c s="33">
        <v>0</v>
      </c>
      <c s="34">
        <f>ROUND(ROUND(H266,2)*ROUND(G266,3),2)</f>
      </c>
      <c r="O266">
        <f>(I266*21)/100</f>
      </c>
      <c t="s">
        <v>23</v>
      </c>
    </row>
    <row r="267" spans="1:5" ht="12.75">
      <c r="A267" s="35" t="s">
        <v>50</v>
      </c>
      <c r="E267" s="36" t="s">
        <v>47</v>
      </c>
    </row>
    <row r="268" spans="1:5" ht="38.25">
      <c r="A268" s="37" t="s">
        <v>51</v>
      </c>
      <c r="E268" s="38" t="s">
        <v>493</v>
      </c>
    </row>
    <row r="269" spans="1:5" ht="140.25">
      <c r="A269" t="s">
        <v>53</v>
      </c>
      <c r="E269" s="36" t="s">
        <v>489</v>
      </c>
    </row>
    <row r="270" spans="1:16" ht="12.75">
      <c r="A270" s="25" t="s">
        <v>45</v>
      </c>
      <c s="29" t="s">
        <v>494</v>
      </c>
      <c s="29" t="s">
        <v>495</v>
      </c>
      <c s="25" t="s">
        <v>47</v>
      </c>
      <c s="30" t="s">
        <v>496</v>
      </c>
      <c s="31" t="s">
        <v>305</v>
      </c>
      <c s="32">
        <v>58.173</v>
      </c>
      <c s="33">
        <v>0</v>
      </c>
      <c s="34">
        <f>ROUND(ROUND(H270,2)*ROUND(G270,3),2)</f>
      </c>
      <c r="O270">
        <f>(I270*21)/100</f>
      </c>
      <c t="s">
        <v>23</v>
      </c>
    </row>
    <row r="271" spans="1:5" ht="12.75">
      <c r="A271" s="35" t="s">
        <v>50</v>
      </c>
      <c r="E271" s="36" t="s">
        <v>47</v>
      </c>
    </row>
    <row r="272" spans="1:5" ht="140.25">
      <c r="A272" s="37" t="s">
        <v>51</v>
      </c>
      <c r="E272" s="38" t="s">
        <v>497</v>
      </c>
    </row>
    <row r="273" spans="1:5" ht="357">
      <c r="A273" t="s">
        <v>53</v>
      </c>
      <c r="E273" s="36" t="s">
        <v>498</v>
      </c>
    </row>
    <row r="274" spans="1:16" ht="12.75">
      <c r="A274" s="25" t="s">
        <v>45</v>
      </c>
      <c s="29" t="s">
        <v>499</v>
      </c>
      <c s="29" t="s">
        <v>500</v>
      </c>
      <c s="25" t="s">
        <v>47</v>
      </c>
      <c s="30" t="s">
        <v>501</v>
      </c>
      <c s="31" t="s">
        <v>305</v>
      </c>
      <c s="32">
        <v>16</v>
      </c>
      <c s="33">
        <v>0</v>
      </c>
      <c s="34">
        <f>ROUND(ROUND(H274,2)*ROUND(G274,3),2)</f>
      </c>
      <c r="O274">
        <f>(I274*21)/100</f>
      </c>
      <c t="s">
        <v>23</v>
      </c>
    </row>
    <row r="275" spans="1:5" ht="12.75">
      <c r="A275" s="35" t="s">
        <v>50</v>
      </c>
      <c r="E275" s="36" t="s">
        <v>47</v>
      </c>
    </row>
    <row r="276" spans="1:5" ht="38.25">
      <c r="A276" s="37" t="s">
        <v>51</v>
      </c>
      <c r="E276" s="38" t="s">
        <v>502</v>
      </c>
    </row>
    <row r="277" spans="1:5" ht="357">
      <c r="A277" t="s">
        <v>53</v>
      </c>
      <c r="E277" s="36" t="s">
        <v>498</v>
      </c>
    </row>
    <row r="278" spans="1:16" ht="12.75">
      <c r="A278" s="25" t="s">
        <v>45</v>
      </c>
      <c s="29" t="s">
        <v>503</v>
      </c>
      <c s="29" t="s">
        <v>504</v>
      </c>
      <c s="25" t="s">
        <v>47</v>
      </c>
      <c s="30" t="s">
        <v>505</v>
      </c>
      <c s="31" t="s">
        <v>144</v>
      </c>
      <c s="32">
        <v>4</v>
      </c>
      <c s="33">
        <v>0</v>
      </c>
      <c s="34">
        <f>ROUND(ROUND(H278,2)*ROUND(G278,3),2)</f>
      </c>
      <c r="O278">
        <f>(I278*21)/100</f>
      </c>
      <c t="s">
        <v>23</v>
      </c>
    </row>
    <row r="279" spans="1:5" ht="12.75">
      <c r="A279" s="35" t="s">
        <v>50</v>
      </c>
      <c r="E279" s="36" t="s">
        <v>47</v>
      </c>
    </row>
    <row r="280" spans="1:5" ht="38.25">
      <c r="A280" s="37" t="s">
        <v>51</v>
      </c>
      <c r="E280" s="38" t="s">
        <v>506</v>
      </c>
    </row>
    <row r="281" spans="1:5" ht="267.75">
      <c r="A281" t="s">
        <v>53</v>
      </c>
      <c r="E281" s="36" t="s">
        <v>507</v>
      </c>
    </row>
    <row r="282" spans="1:16" ht="12.75">
      <c r="A282" s="25" t="s">
        <v>45</v>
      </c>
      <c s="29" t="s">
        <v>508</v>
      </c>
      <c s="29" t="s">
        <v>509</v>
      </c>
      <c s="25" t="s">
        <v>47</v>
      </c>
      <c s="30" t="s">
        <v>510</v>
      </c>
      <c s="31" t="s">
        <v>144</v>
      </c>
      <c s="32">
        <v>10</v>
      </c>
      <c s="33">
        <v>0</v>
      </c>
      <c s="34">
        <f>ROUND(ROUND(H282,2)*ROUND(G282,3),2)</f>
      </c>
      <c r="O282">
        <f>(I282*21)/100</f>
      </c>
      <c t="s">
        <v>23</v>
      </c>
    </row>
    <row r="283" spans="1:5" ht="12.75">
      <c r="A283" s="35" t="s">
        <v>50</v>
      </c>
      <c r="E283" s="36" t="s">
        <v>47</v>
      </c>
    </row>
    <row r="284" spans="1:5" ht="25.5">
      <c r="A284" s="37" t="s">
        <v>51</v>
      </c>
      <c r="E284" s="38" t="s">
        <v>511</v>
      </c>
    </row>
    <row r="285" spans="1:5" ht="267.75">
      <c r="A285" t="s">
        <v>53</v>
      </c>
      <c r="E285" s="36" t="s">
        <v>512</v>
      </c>
    </row>
    <row r="286" spans="1:16" ht="12.75">
      <c r="A286" s="25" t="s">
        <v>45</v>
      </c>
      <c s="29" t="s">
        <v>513</v>
      </c>
      <c s="29" t="s">
        <v>514</v>
      </c>
      <c s="25" t="s">
        <v>47</v>
      </c>
      <c s="30" t="s">
        <v>515</v>
      </c>
      <c s="31" t="s">
        <v>131</v>
      </c>
      <c s="32">
        <v>149.325</v>
      </c>
      <c s="33">
        <v>0</v>
      </c>
      <c s="34">
        <f>ROUND(ROUND(H286,2)*ROUND(G286,3),2)</f>
      </c>
      <c r="O286">
        <f>(I286*21)/100</f>
      </c>
      <c t="s">
        <v>23</v>
      </c>
    </row>
    <row r="287" spans="1:5" ht="12.75">
      <c r="A287" s="35" t="s">
        <v>50</v>
      </c>
      <c r="E287" s="36" t="s">
        <v>47</v>
      </c>
    </row>
    <row r="288" spans="1:5" ht="191.25">
      <c r="A288" s="37" t="s">
        <v>51</v>
      </c>
      <c r="E288" s="38" t="s">
        <v>516</v>
      </c>
    </row>
    <row r="289" spans="1:5" ht="25.5">
      <c r="A289" t="s">
        <v>53</v>
      </c>
      <c r="E289" s="36" t="s">
        <v>517</v>
      </c>
    </row>
    <row r="290" spans="1:16" ht="12.75">
      <c r="A290" s="25" t="s">
        <v>45</v>
      </c>
      <c s="29" t="s">
        <v>518</v>
      </c>
      <c s="29" t="s">
        <v>519</v>
      </c>
      <c s="25" t="s">
        <v>47</v>
      </c>
      <c s="30" t="s">
        <v>520</v>
      </c>
      <c s="31" t="s">
        <v>131</v>
      </c>
      <c s="32">
        <v>149.325</v>
      </c>
      <c s="33">
        <v>0</v>
      </c>
      <c s="34">
        <f>ROUND(ROUND(H290,2)*ROUND(G290,3),2)</f>
      </c>
      <c r="O290">
        <f>(I290*21)/100</f>
      </c>
      <c t="s">
        <v>23</v>
      </c>
    </row>
    <row r="291" spans="1:5" ht="12.75">
      <c r="A291" s="35" t="s">
        <v>50</v>
      </c>
      <c r="E291" s="36" t="s">
        <v>47</v>
      </c>
    </row>
    <row r="292" spans="1:5" ht="178.5">
      <c r="A292" s="37" t="s">
        <v>51</v>
      </c>
      <c r="E292" s="38" t="s">
        <v>521</v>
      </c>
    </row>
    <row r="293" spans="1:5" ht="25.5">
      <c r="A293" t="s">
        <v>53</v>
      </c>
      <c r="E293" s="36" t="s">
        <v>517</v>
      </c>
    </row>
    <row r="294" spans="1:16" ht="12.75">
      <c r="A294" s="25" t="s">
        <v>45</v>
      </c>
      <c s="29" t="s">
        <v>522</v>
      </c>
      <c s="29" t="s">
        <v>523</v>
      </c>
      <c s="25" t="s">
        <v>47</v>
      </c>
      <c s="30" t="s">
        <v>524</v>
      </c>
      <c s="31" t="s">
        <v>131</v>
      </c>
      <c s="32">
        <v>149.325</v>
      </c>
      <c s="33">
        <v>0</v>
      </c>
      <c s="34">
        <f>ROUND(ROUND(H294,2)*ROUND(G294,3),2)</f>
      </c>
      <c r="O294">
        <f>(I294*21)/100</f>
      </c>
      <c t="s">
        <v>23</v>
      </c>
    </row>
    <row r="295" spans="1:5" ht="12.75">
      <c r="A295" s="35" t="s">
        <v>50</v>
      </c>
      <c r="E295" s="36" t="s">
        <v>47</v>
      </c>
    </row>
    <row r="296" spans="1:5" ht="178.5">
      <c r="A296" s="37" t="s">
        <v>51</v>
      </c>
      <c r="E296" s="38" t="s">
        <v>521</v>
      </c>
    </row>
    <row r="297" spans="1:5" ht="25.5">
      <c r="A297" t="s">
        <v>53</v>
      </c>
      <c r="E297" s="36" t="s">
        <v>517</v>
      </c>
    </row>
    <row r="298" spans="1:16" ht="12.75">
      <c r="A298" s="25" t="s">
        <v>45</v>
      </c>
      <c s="29" t="s">
        <v>525</v>
      </c>
      <c s="29" t="s">
        <v>526</v>
      </c>
      <c s="25" t="s">
        <v>56</v>
      </c>
      <c s="30" t="s">
        <v>527</v>
      </c>
      <c s="31" t="s">
        <v>528</v>
      </c>
      <c s="32">
        <v>124.5</v>
      </c>
      <c s="33">
        <v>0</v>
      </c>
      <c s="34">
        <f>ROUND(ROUND(H298,2)*ROUND(G298,3),2)</f>
      </c>
      <c r="O298">
        <f>(I298*21)/100</f>
      </c>
      <c t="s">
        <v>23</v>
      </c>
    </row>
    <row r="299" spans="1:5" ht="12.75">
      <c r="A299" s="35" t="s">
        <v>50</v>
      </c>
      <c r="E299" s="36" t="s">
        <v>47</v>
      </c>
    </row>
    <row r="300" spans="1:5" ht="140.25">
      <c r="A300" s="37" t="s">
        <v>51</v>
      </c>
      <c r="E300" s="38" t="s">
        <v>529</v>
      </c>
    </row>
    <row r="301" spans="1:5" ht="25.5">
      <c r="A301" t="s">
        <v>53</v>
      </c>
      <c r="E301" s="36" t="s">
        <v>530</v>
      </c>
    </row>
    <row r="302" spans="1:16" ht="12.75">
      <c r="A302" s="25" t="s">
        <v>45</v>
      </c>
      <c s="29" t="s">
        <v>531</v>
      </c>
      <c s="29" t="s">
        <v>532</v>
      </c>
      <c s="25" t="s">
        <v>56</v>
      </c>
      <c s="30" t="s">
        <v>533</v>
      </c>
      <c s="31" t="s">
        <v>131</v>
      </c>
      <c s="32">
        <v>300</v>
      </c>
      <c s="33">
        <v>0</v>
      </c>
      <c s="34">
        <f>ROUND(ROUND(H302,2)*ROUND(G302,3),2)</f>
      </c>
      <c r="O302">
        <f>(I302*21)/100</f>
      </c>
      <c t="s">
        <v>23</v>
      </c>
    </row>
    <row r="303" spans="1:5" ht="12.75">
      <c r="A303" s="35" t="s">
        <v>50</v>
      </c>
      <c r="E303" s="36" t="s">
        <v>47</v>
      </c>
    </row>
    <row r="304" spans="1:5" ht="140.25">
      <c r="A304" s="37" t="s">
        <v>51</v>
      </c>
      <c r="E304" s="38" t="s">
        <v>534</v>
      </c>
    </row>
    <row r="305" spans="1:5" ht="25.5">
      <c r="A305" t="s">
        <v>53</v>
      </c>
      <c r="E305" s="36" t="s">
        <v>530</v>
      </c>
    </row>
    <row r="306" spans="1:16" ht="12.75">
      <c r="A306" s="25" t="s">
        <v>45</v>
      </c>
      <c s="29" t="s">
        <v>535</v>
      </c>
      <c s="29" t="s">
        <v>536</v>
      </c>
      <c s="25" t="s">
        <v>56</v>
      </c>
      <c s="30" t="s">
        <v>537</v>
      </c>
      <c s="31" t="s">
        <v>105</v>
      </c>
      <c s="32">
        <v>40.905</v>
      </c>
      <c s="33">
        <v>0</v>
      </c>
      <c s="34">
        <f>ROUND(ROUND(H306,2)*ROUND(G306,3),2)</f>
      </c>
      <c r="O306">
        <f>(I306*21)/100</f>
      </c>
      <c t="s">
        <v>23</v>
      </c>
    </row>
    <row r="307" spans="1:5" ht="12.75">
      <c r="A307" s="35" t="s">
        <v>50</v>
      </c>
      <c r="E307" s="36" t="s">
        <v>47</v>
      </c>
    </row>
    <row r="308" spans="1:5" ht="165.75">
      <c r="A308" s="37" t="s">
        <v>51</v>
      </c>
      <c r="E308" s="38" t="s">
        <v>538</v>
      </c>
    </row>
    <row r="309" spans="1:5" ht="102">
      <c r="A309" t="s">
        <v>53</v>
      </c>
      <c r="E309" s="36" t="s">
        <v>539</v>
      </c>
    </row>
    <row r="310" spans="1:16" ht="12.75">
      <c r="A310" s="25" t="s">
        <v>45</v>
      </c>
      <c s="29" t="s">
        <v>540</v>
      </c>
      <c s="29" t="s">
        <v>541</v>
      </c>
      <c s="25" t="s">
        <v>56</v>
      </c>
      <c s="30" t="s">
        <v>542</v>
      </c>
      <c s="31" t="s">
        <v>105</v>
      </c>
      <c s="32">
        <v>199.107</v>
      </c>
      <c s="33">
        <v>0</v>
      </c>
      <c s="34">
        <f>ROUND(ROUND(H310,2)*ROUND(G310,3),2)</f>
      </c>
      <c r="O310">
        <f>(I310*21)/100</f>
      </c>
      <c t="s">
        <v>23</v>
      </c>
    </row>
    <row r="311" spans="1:5" ht="12.75">
      <c r="A311" s="35" t="s">
        <v>50</v>
      </c>
      <c r="E311" s="36" t="s">
        <v>47</v>
      </c>
    </row>
    <row r="312" spans="1:5" ht="318.75">
      <c r="A312" s="37" t="s">
        <v>51</v>
      </c>
      <c r="E312" s="38" t="s">
        <v>543</v>
      </c>
    </row>
    <row r="313" spans="1:5" ht="102">
      <c r="A313" t="s">
        <v>53</v>
      </c>
      <c r="E313" s="36" t="s">
        <v>539</v>
      </c>
    </row>
    <row r="314" spans="1:16" ht="12.75">
      <c r="A314" s="25" t="s">
        <v>45</v>
      </c>
      <c s="29" t="s">
        <v>544</v>
      </c>
      <c s="29" t="s">
        <v>545</v>
      </c>
      <c s="25" t="s">
        <v>47</v>
      </c>
      <c s="30" t="s">
        <v>546</v>
      </c>
      <c s="31" t="s">
        <v>243</v>
      </c>
      <c s="32">
        <v>3.248</v>
      </c>
      <c s="33">
        <v>0</v>
      </c>
      <c s="34">
        <f>ROUND(ROUND(H314,2)*ROUND(G314,3),2)</f>
      </c>
      <c r="O314">
        <f>(I314*21)/100</f>
      </c>
      <c t="s">
        <v>23</v>
      </c>
    </row>
    <row r="315" spans="1:5" ht="12.75">
      <c r="A315" s="35" t="s">
        <v>50</v>
      </c>
      <c r="E315" s="36" t="s">
        <v>47</v>
      </c>
    </row>
    <row r="316" spans="1:5" ht="127.5">
      <c r="A316" s="37" t="s">
        <v>51</v>
      </c>
      <c r="E316" s="38" t="s">
        <v>547</v>
      </c>
    </row>
    <row r="317" spans="1:5" ht="76.5">
      <c r="A317" t="s">
        <v>53</v>
      </c>
      <c r="E317" s="36" t="s">
        <v>548</v>
      </c>
    </row>
    <row r="318" spans="1:16" ht="12.75">
      <c r="A318" s="25" t="s">
        <v>45</v>
      </c>
      <c s="29" t="s">
        <v>549</v>
      </c>
      <c s="29" t="s">
        <v>550</v>
      </c>
      <c s="25" t="s">
        <v>47</v>
      </c>
      <c s="30" t="s">
        <v>551</v>
      </c>
      <c s="31" t="s">
        <v>197</v>
      </c>
      <c s="32">
        <v>25.25</v>
      </c>
      <c s="33">
        <v>0</v>
      </c>
      <c s="34">
        <f>ROUND(ROUND(H318,2)*ROUND(G318,3),2)</f>
      </c>
      <c r="O318">
        <f>(I318*21)/100</f>
      </c>
      <c t="s">
        <v>23</v>
      </c>
    </row>
    <row r="319" spans="1:5" ht="12.75">
      <c r="A319" s="35" t="s">
        <v>50</v>
      </c>
      <c r="E319" s="36" t="s">
        <v>47</v>
      </c>
    </row>
    <row r="320" spans="1:5" ht="51">
      <c r="A320" s="37" t="s">
        <v>51</v>
      </c>
      <c r="E320" s="38" t="s">
        <v>552</v>
      </c>
    </row>
    <row r="321" spans="1:5" ht="76.5">
      <c r="A321" t="s">
        <v>53</v>
      </c>
      <c r="E321" s="36" t="s">
        <v>553</v>
      </c>
    </row>
    <row r="322" spans="1:16" ht="12.75">
      <c r="A322" s="25" t="s">
        <v>45</v>
      </c>
      <c s="29" t="s">
        <v>554</v>
      </c>
      <c s="29" t="s">
        <v>555</v>
      </c>
      <c s="25" t="s">
        <v>47</v>
      </c>
      <c s="30" t="s">
        <v>556</v>
      </c>
      <c s="31" t="s">
        <v>144</v>
      </c>
      <c s="32">
        <v>40</v>
      </c>
      <c s="33">
        <v>0</v>
      </c>
      <c s="34">
        <f>ROUND(ROUND(H322,2)*ROUND(G322,3),2)</f>
      </c>
      <c r="O322">
        <f>(I322*21)/100</f>
      </c>
      <c t="s">
        <v>23</v>
      </c>
    </row>
    <row r="323" spans="1:5" ht="12.75">
      <c r="A323" s="35" t="s">
        <v>50</v>
      </c>
      <c r="E323" s="36" t="s">
        <v>47</v>
      </c>
    </row>
    <row r="324" spans="1:5" ht="63.75">
      <c r="A324" s="37" t="s">
        <v>51</v>
      </c>
      <c r="E324" s="38" t="s">
        <v>557</v>
      </c>
    </row>
    <row r="325" spans="1:5" ht="76.5">
      <c r="A325" t="s">
        <v>53</v>
      </c>
      <c r="E325" s="36" t="s">
        <v>553</v>
      </c>
    </row>
    <row r="326" spans="1:16" ht="12.75">
      <c r="A326" s="25" t="s">
        <v>45</v>
      </c>
      <c s="29" t="s">
        <v>558</v>
      </c>
      <c s="29" t="s">
        <v>559</v>
      </c>
      <c s="25" t="s">
        <v>47</v>
      </c>
      <c s="30" t="s">
        <v>560</v>
      </c>
      <c s="31" t="s">
        <v>105</v>
      </c>
      <c s="32">
        <v>43.261</v>
      </c>
      <c s="33">
        <v>0</v>
      </c>
      <c s="34">
        <f>ROUND(ROUND(H326,2)*ROUND(G326,3),2)</f>
      </c>
      <c r="O326">
        <f>(I326*21)/100</f>
      </c>
      <c t="s">
        <v>23</v>
      </c>
    </row>
    <row r="327" spans="1:5" ht="12.75">
      <c r="A327" s="35" t="s">
        <v>50</v>
      </c>
      <c r="E327" s="36" t="s">
        <v>47</v>
      </c>
    </row>
    <row r="328" spans="1:5" ht="102">
      <c r="A328" s="37" t="s">
        <v>51</v>
      </c>
      <c r="E328" s="38" t="s">
        <v>561</v>
      </c>
    </row>
    <row r="329" spans="1:5" ht="76.5">
      <c r="A329" t="s">
        <v>53</v>
      </c>
      <c r="E329" s="36" t="s">
        <v>553</v>
      </c>
    </row>
    <row r="330" spans="1:16" ht="12.75">
      <c r="A330" s="25" t="s">
        <v>45</v>
      </c>
      <c s="29" t="s">
        <v>562</v>
      </c>
      <c s="29" t="s">
        <v>563</v>
      </c>
      <c s="25" t="s">
        <v>47</v>
      </c>
      <c s="30" t="s">
        <v>564</v>
      </c>
      <c s="31" t="s">
        <v>131</v>
      </c>
      <c s="32">
        <v>262.485</v>
      </c>
      <c s="33">
        <v>0</v>
      </c>
      <c s="34">
        <f>ROUND(ROUND(H330,2)*ROUND(G330,3),2)</f>
      </c>
      <c r="O330">
        <f>(I330*21)/100</f>
      </c>
      <c t="s">
        <v>23</v>
      </c>
    </row>
    <row r="331" spans="1:5" ht="12.75">
      <c r="A331" s="35" t="s">
        <v>50</v>
      </c>
      <c r="E331" s="36" t="s">
        <v>47</v>
      </c>
    </row>
    <row r="332" spans="1:5" ht="89.25">
      <c r="A332" s="37" t="s">
        <v>51</v>
      </c>
      <c r="E332" s="38" t="s">
        <v>565</v>
      </c>
    </row>
    <row r="333" spans="1:5" ht="76.5">
      <c r="A333" t="s">
        <v>53</v>
      </c>
      <c r="E333" s="36" t="s">
        <v>553</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3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0+O8+O37+O118+O131+O144+O165+O214+O235+O268+O289</f>
      </c>
      <c t="s">
        <v>22</v>
      </c>
    </row>
    <row r="3" spans="1:16" ht="15" customHeight="1">
      <c r="A3" t="s">
        <v>12</v>
      </c>
      <c s="12" t="s">
        <v>14</v>
      </c>
      <c s="13" t="s">
        <v>15</v>
      </c>
      <c s="1"/>
      <c s="14" t="s">
        <v>16</v>
      </c>
      <c s="1"/>
      <c s="9"/>
      <c s="8" t="s">
        <v>566</v>
      </c>
      <c s="39">
        <f>0+I8+I37+I118+I131+I144+I165+I214+I235+I268+I289</f>
      </c>
      <c r="O3" t="s">
        <v>19</v>
      </c>
      <c t="s">
        <v>23</v>
      </c>
    </row>
    <row r="4" spans="1:16" ht="15" customHeight="1">
      <c r="A4" t="s">
        <v>17</v>
      </c>
      <c s="16" t="s">
        <v>18</v>
      </c>
      <c s="17" t="s">
        <v>566</v>
      </c>
      <c s="6"/>
      <c s="18" t="s">
        <v>567</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0+I9+I13+I17+I21+I25+I29+I33</f>
      </c>
      <c>
        <f>0+O9+O13+O17+O21+O25+O29+O33</f>
      </c>
    </row>
    <row r="9" spans="1:16" ht="12.75">
      <c r="A9" s="25" t="s">
        <v>45</v>
      </c>
      <c s="29" t="s">
        <v>29</v>
      </c>
      <c s="29" t="s">
        <v>568</v>
      </c>
      <c s="25" t="s">
        <v>47</v>
      </c>
      <c s="30" t="s">
        <v>104</v>
      </c>
      <c s="31" t="s">
        <v>243</v>
      </c>
      <c s="32">
        <v>228.32</v>
      </c>
      <c s="33">
        <v>0</v>
      </c>
      <c s="34">
        <f>ROUND(ROUND(H9,2)*ROUND(G9,3),2)</f>
      </c>
      <c r="O9">
        <f>(I9*21)/100</f>
      </c>
      <c t="s">
        <v>23</v>
      </c>
    </row>
    <row r="10" spans="1:5" ht="12.75">
      <c r="A10" s="35" t="s">
        <v>50</v>
      </c>
      <c r="E10" s="36" t="s">
        <v>47</v>
      </c>
    </row>
    <row r="11" spans="1:5" ht="140.25">
      <c r="A11" s="37" t="s">
        <v>51</v>
      </c>
      <c r="E11" s="38" t="s">
        <v>569</v>
      </c>
    </row>
    <row r="12" spans="1:5" ht="25.5">
      <c r="A12" t="s">
        <v>53</v>
      </c>
      <c r="E12" s="36" t="s">
        <v>107</v>
      </c>
    </row>
    <row r="13" spans="1:16" ht="12.75">
      <c r="A13" s="25" t="s">
        <v>45</v>
      </c>
      <c s="29" t="s">
        <v>23</v>
      </c>
      <c s="29" t="s">
        <v>241</v>
      </c>
      <c s="25" t="s">
        <v>47</v>
      </c>
      <c s="30" t="s">
        <v>242</v>
      </c>
      <c s="31" t="s">
        <v>243</v>
      </c>
      <c s="32">
        <v>2093.727</v>
      </c>
      <c s="33">
        <v>0</v>
      </c>
      <c s="34">
        <f>ROUND(ROUND(H13,2)*ROUND(G13,3),2)</f>
      </c>
      <c r="O13">
        <f>(I13*21)/100</f>
      </c>
      <c t="s">
        <v>23</v>
      </c>
    </row>
    <row r="14" spans="1:5" ht="12.75">
      <c r="A14" s="35" t="s">
        <v>50</v>
      </c>
      <c r="E14" s="36" t="s">
        <v>47</v>
      </c>
    </row>
    <row r="15" spans="1:5" ht="153">
      <c r="A15" s="37" t="s">
        <v>51</v>
      </c>
      <c r="E15" s="38" t="s">
        <v>570</v>
      </c>
    </row>
    <row r="16" spans="1:5" ht="25.5">
      <c r="A16" t="s">
        <v>53</v>
      </c>
      <c r="E16" s="36" t="s">
        <v>107</v>
      </c>
    </row>
    <row r="17" spans="1:16" ht="12.75">
      <c r="A17" s="25" t="s">
        <v>45</v>
      </c>
      <c s="29" t="s">
        <v>22</v>
      </c>
      <c s="29" t="s">
        <v>245</v>
      </c>
      <c s="25" t="s">
        <v>47</v>
      </c>
      <c s="30" t="s">
        <v>246</v>
      </c>
      <c s="31" t="s">
        <v>243</v>
      </c>
      <c s="32">
        <v>10.806</v>
      </c>
      <c s="33">
        <v>0</v>
      </c>
      <c s="34">
        <f>ROUND(ROUND(H17,2)*ROUND(G17,3),2)</f>
      </c>
      <c r="O17">
        <f>(I17*21)/100</f>
      </c>
      <c t="s">
        <v>23</v>
      </c>
    </row>
    <row r="18" spans="1:5" ht="12.75">
      <c r="A18" s="35" t="s">
        <v>50</v>
      </c>
      <c r="E18" s="36" t="s">
        <v>47</v>
      </c>
    </row>
    <row r="19" spans="1:5" ht="51">
      <c r="A19" s="37" t="s">
        <v>51</v>
      </c>
      <c r="E19" s="38" t="s">
        <v>571</v>
      </c>
    </row>
    <row r="20" spans="1:5" ht="25.5">
      <c r="A20" t="s">
        <v>53</v>
      </c>
      <c r="E20" s="36" t="s">
        <v>107</v>
      </c>
    </row>
    <row r="21" spans="1:16" ht="12.75">
      <c r="A21" s="25" t="s">
        <v>45</v>
      </c>
      <c s="29" t="s">
        <v>33</v>
      </c>
      <c s="29" t="s">
        <v>248</v>
      </c>
      <c s="25" t="s">
        <v>47</v>
      </c>
      <c s="30" t="s">
        <v>249</v>
      </c>
      <c s="31" t="s">
        <v>58</v>
      </c>
      <c s="32">
        <v>1</v>
      </c>
      <c s="33">
        <v>0</v>
      </c>
      <c s="34">
        <f>ROUND(ROUND(H21,2)*ROUND(G21,3),2)</f>
      </c>
      <c r="O21">
        <f>(I21*21)/100</f>
      </c>
      <c t="s">
        <v>23</v>
      </c>
    </row>
    <row r="22" spans="1:5" ht="12.75">
      <c r="A22" s="35" t="s">
        <v>50</v>
      </c>
      <c r="E22" s="36" t="s">
        <v>47</v>
      </c>
    </row>
    <row r="23" spans="1:5" ht="114.75">
      <c r="A23" s="37" t="s">
        <v>51</v>
      </c>
      <c r="E23" s="38" t="s">
        <v>572</v>
      </c>
    </row>
    <row r="24" spans="1:5" ht="12.75">
      <c r="A24" t="s">
        <v>53</v>
      </c>
      <c r="E24" s="36" t="s">
        <v>78</v>
      </c>
    </row>
    <row r="25" spans="1:16" ht="12.75">
      <c r="A25" s="25" t="s">
        <v>45</v>
      </c>
      <c s="29" t="s">
        <v>35</v>
      </c>
      <c s="29" t="s">
        <v>70</v>
      </c>
      <c s="25" t="s">
        <v>47</v>
      </c>
      <c s="30" t="s">
        <v>71</v>
      </c>
      <c s="31" t="s">
        <v>58</v>
      </c>
      <c s="32">
        <v>1</v>
      </c>
      <c s="33">
        <v>0</v>
      </c>
      <c s="34">
        <f>ROUND(ROUND(H25,2)*ROUND(G25,3),2)</f>
      </c>
      <c r="O25">
        <f>(I25*21)/100</f>
      </c>
      <c t="s">
        <v>23</v>
      </c>
    </row>
    <row r="26" spans="1:5" ht="12.75">
      <c r="A26" s="35" t="s">
        <v>50</v>
      </c>
      <c r="E26" s="36" t="s">
        <v>47</v>
      </c>
    </row>
    <row r="27" spans="1:5" ht="127.5">
      <c r="A27" s="37" t="s">
        <v>51</v>
      </c>
      <c r="E27" s="38" t="s">
        <v>254</v>
      </c>
    </row>
    <row r="28" spans="1:5" ht="38.25">
      <c r="A28" t="s">
        <v>53</v>
      </c>
      <c r="E28" s="36" t="s">
        <v>73</v>
      </c>
    </row>
    <row r="29" spans="1:16" ht="12.75">
      <c r="A29" s="25" t="s">
        <v>45</v>
      </c>
      <c s="29" t="s">
        <v>37</v>
      </c>
      <c s="29" t="s">
        <v>255</v>
      </c>
      <c s="25" t="s">
        <v>47</v>
      </c>
      <c s="30" t="s">
        <v>256</v>
      </c>
      <c s="31" t="s">
        <v>58</v>
      </c>
      <c s="32">
        <v>1</v>
      </c>
      <c s="33">
        <v>0</v>
      </c>
      <c s="34">
        <f>ROUND(ROUND(H29,2)*ROUND(G29,3),2)</f>
      </c>
      <c r="O29">
        <f>(I29*21)/100</f>
      </c>
      <c t="s">
        <v>23</v>
      </c>
    </row>
    <row r="30" spans="1:5" ht="12.75">
      <c r="A30" s="35" t="s">
        <v>50</v>
      </c>
      <c r="E30" s="36" t="s">
        <v>47</v>
      </c>
    </row>
    <row r="31" spans="1:5" ht="76.5">
      <c r="A31" s="37" t="s">
        <v>51</v>
      </c>
      <c r="E31" s="38" t="s">
        <v>257</v>
      </c>
    </row>
    <row r="32" spans="1:5" ht="12.75">
      <c r="A32" t="s">
        <v>53</v>
      </c>
      <c r="E32" s="36" t="s">
        <v>78</v>
      </c>
    </row>
    <row r="33" spans="1:16" ht="12.75">
      <c r="A33" s="25" t="s">
        <v>45</v>
      </c>
      <c s="29" t="s">
        <v>74</v>
      </c>
      <c s="29" t="s">
        <v>111</v>
      </c>
      <c s="25" t="s">
        <v>47</v>
      </c>
      <c s="30" t="s">
        <v>112</v>
      </c>
      <c s="31" t="s">
        <v>58</v>
      </c>
      <c s="32">
        <v>1</v>
      </c>
      <c s="33">
        <v>0</v>
      </c>
      <c s="34">
        <f>ROUND(ROUND(H33,2)*ROUND(G33,3),2)</f>
      </c>
      <c r="O33">
        <f>(I33*21)/100</f>
      </c>
      <c t="s">
        <v>23</v>
      </c>
    </row>
    <row r="34" spans="1:5" ht="12.75">
      <c r="A34" s="35" t="s">
        <v>50</v>
      </c>
      <c r="E34" s="36" t="s">
        <v>47</v>
      </c>
    </row>
    <row r="35" spans="1:5" ht="76.5">
      <c r="A35" s="37" t="s">
        <v>51</v>
      </c>
      <c r="E35" s="38" t="s">
        <v>261</v>
      </c>
    </row>
    <row r="36" spans="1:5" ht="12.75">
      <c r="A36" t="s">
        <v>53</v>
      </c>
      <c r="E36" s="36" t="s">
        <v>78</v>
      </c>
    </row>
    <row r="37" spans="1:18" ht="12.75" customHeight="1">
      <c r="A37" s="6" t="s">
        <v>43</v>
      </c>
      <c s="6"/>
      <c s="41" t="s">
        <v>29</v>
      </c>
      <c s="6"/>
      <c s="27" t="s">
        <v>115</v>
      </c>
      <c s="6"/>
      <c s="6"/>
      <c s="6"/>
      <c s="42">
        <f>0+Q37</f>
      </c>
      <c r="O37">
        <f>0+R37</f>
      </c>
      <c r="Q37">
        <f>0+I38+I42+I46+I50+I54+I58+I62+I66+I70+I74+I78+I82+I86+I90+I94+I98+I102+I106+I110+I114</f>
      </c>
      <c>
        <f>0+O38+O42+O46+O50+O54+O58+O62+O66+O70+O74+O78+O82+O86+O90+O94+O98+O102+O106+O110+O114</f>
      </c>
    </row>
    <row r="38" spans="1:16" ht="12.75">
      <c r="A38" s="25" t="s">
        <v>45</v>
      </c>
      <c s="29" t="s">
        <v>79</v>
      </c>
      <c s="29" t="s">
        <v>275</v>
      </c>
      <c s="25" t="s">
        <v>47</v>
      </c>
      <c s="30" t="s">
        <v>276</v>
      </c>
      <c s="31" t="s">
        <v>131</v>
      </c>
      <c s="32">
        <v>450</v>
      </c>
      <c s="33">
        <v>0</v>
      </c>
      <c s="34">
        <f>ROUND(ROUND(H38,2)*ROUND(G38,3),2)</f>
      </c>
      <c r="O38">
        <f>(I38*21)/100</f>
      </c>
      <c t="s">
        <v>23</v>
      </c>
    </row>
    <row r="39" spans="1:5" ht="12.75">
      <c r="A39" s="35" t="s">
        <v>50</v>
      </c>
      <c r="E39" s="36" t="s">
        <v>47</v>
      </c>
    </row>
    <row r="40" spans="1:5" ht="63.75">
      <c r="A40" s="37" t="s">
        <v>51</v>
      </c>
      <c r="E40" s="38" t="s">
        <v>573</v>
      </c>
    </row>
    <row r="41" spans="1:5" ht="12.75">
      <c r="A41" t="s">
        <v>53</v>
      </c>
      <c r="E41" s="36" t="s">
        <v>278</v>
      </c>
    </row>
    <row r="42" spans="1:16" ht="12.75">
      <c r="A42" s="25" t="s">
        <v>45</v>
      </c>
      <c s="29" t="s">
        <v>40</v>
      </c>
      <c s="29" t="s">
        <v>574</v>
      </c>
      <c s="25" t="s">
        <v>47</v>
      </c>
      <c s="30" t="s">
        <v>575</v>
      </c>
      <c s="31" t="s">
        <v>131</v>
      </c>
      <c s="32">
        <v>288</v>
      </c>
      <c s="33">
        <v>0</v>
      </c>
      <c s="34">
        <f>ROUND(ROUND(H42,2)*ROUND(G42,3),2)</f>
      </c>
      <c r="O42">
        <f>(I42*21)/100</f>
      </c>
      <c t="s">
        <v>23</v>
      </c>
    </row>
    <row r="43" spans="1:5" ht="12.75">
      <c r="A43" s="35" t="s">
        <v>50</v>
      </c>
      <c r="E43" s="36" t="s">
        <v>47</v>
      </c>
    </row>
    <row r="44" spans="1:5" ht="76.5">
      <c r="A44" s="37" t="s">
        <v>51</v>
      </c>
      <c r="E44" s="38" t="s">
        <v>576</v>
      </c>
    </row>
    <row r="45" spans="1:5" ht="38.25">
      <c r="A45" t="s">
        <v>53</v>
      </c>
      <c r="E45" s="36" t="s">
        <v>577</v>
      </c>
    </row>
    <row r="46" spans="1:16" ht="12.75">
      <c r="A46" s="25" t="s">
        <v>45</v>
      </c>
      <c s="29" t="s">
        <v>42</v>
      </c>
      <c s="29" t="s">
        <v>578</v>
      </c>
      <c s="25" t="s">
        <v>47</v>
      </c>
      <c s="30" t="s">
        <v>579</v>
      </c>
      <c s="31" t="s">
        <v>105</v>
      </c>
      <c s="32">
        <v>16</v>
      </c>
      <c s="33">
        <v>0</v>
      </c>
      <c s="34">
        <f>ROUND(ROUND(H46,2)*ROUND(G46,3),2)</f>
      </c>
      <c r="O46">
        <f>(I46*21)/100</f>
      </c>
      <c t="s">
        <v>23</v>
      </c>
    </row>
    <row r="47" spans="1:5" ht="12.75">
      <c r="A47" s="35" t="s">
        <v>50</v>
      </c>
      <c r="E47" s="36" t="s">
        <v>47</v>
      </c>
    </row>
    <row r="48" spans="1:5" ht="89.25">
      <c r="A48" s="37" t="s">
        <v>51</v>
      </c>
      <c r="E48" s="38" t="s">
        <v>580</v>
      </c>
    </row>
    <row r="49" spans="1:5" ht="63.75">
      <c r="A49" t="s">
        <v>53</v>
      </c>
      <c r="E49" s="36" t="s">
        <v>119</v>
      </c>
    </row>
    <row r="50" spans="1:16" ht="12.75">
      <c r="A50" s="25" t="s">
        <v>45</v>
      </c>
      <c s="29" t="s">
        <v>91</v>
      </c>
      <c s="29" t="s">
        <v>279</v>
      </c>
      <c s="25" t="s">
        <v>47</v>
      </c>
      <c s="30" t="s">
        <v>280</v>
      </c>
      <c s="31" t="s">
        <v>105</v>
      </c>
      <c s="32">
        <v>124.572</v>
      </c>
      <c s="33">
        <v>0</v>
      </c>
      <c s="34">
        <f>ROUND(ROUND(H50,2)*ROUND(G50,3),2)</f>
      </c>
      <c r="O50">
        <f>(I50*21)/100</f>
      </c>
      <c t="s">
        <v>23</v>
      </c>
    </row>
    <row r="51" spans="1:5" ht="12.75">
      <c r="A51" s="35" t="s">
        <v>50</v>
      </c>
      <c r="E51" s="36" t="s">
        <v>47</v>
      </c>
    </row>
    <row r="52" spans="1:5" ht="51">
      <c r="A52" s="37" t="s">
        <v>51</v>
      </c>
      <c r="E52" s="38" t="s">
        <v>581</v>
      </c>
    </row>
    <row r="53" spans="1:5" ht="63.75">
      <c r="A53" t="s">
        <v>53</v>
      </c>
      <c r="E53" s="36" t="s">
        <v>119</v>
      </c>
    </row>
    <row r="54" spans="1:16" ht="12.75">
      <c r="A54" s="25" t="s">
        <v>45</v>
      </c>
      <c s="29" t="s">
        <v>96</v>
      </c>
      <c s="29" t="s">
        <v>582</v>
      </c>
      <c s="25" t="s">
        <v>47</v>
      </c>
      <c s="30" t="s">
        <v>583</v>
      </c>
      <c s="31" t="s">
        <v>105</v>
      </c>
      <c s="32">
        <v>26.1</v>
      </c>
      <c s="33">
        <v>0</v>
      </c>
      <c s="34">
        <f>ROUND(ROUND(H54,2)*ROUND(G54,3),2)</f>
      </c>
      <c r="O54">
        <f>(I54*21)/100</f>
      </c>
      <c t="s">
        <v>23</v>
      </c>
    </row>
    <row r="55" spans="1:5" ht="12.75">
      <c r="A55" s="35" t="s">
        <v>50</v>
      </c>
      <c r="E55" s="36" t="s">
        <v>47</v>
      </c>
    </row>
    <row r="56" spans="1:5" ht="102">
      <c r="A56" s="37" t="s">
        <v>51</v>
      </c>
      <c r="E56" s="38" t="s">
        <v>584</v>
      </c>
    </row>
    <row r="57" spans="1:5" ht="63.75">
      <c r="A57" t="s">
        <v>53</v>
      </c>
      <c r="E57" s="36" t="s">
        <v>119</v>
      </c>
    </row>
    <row r="58" spans="1:16" ht="25.5">
      <c r="A58" s="25" t="s">
        <v>45</v>
      </c>
      <c s="29" t="s">
        <v>150</v>
      </c>
      <c s="29" t="s">
        <v>585</v>
      </c>
      <c s="25" t="s">
        <v>47</v>
      </c>
      <c s="30" t="s">
        <v>586</v>
      </c>
      <c s="31" t="s">
        <v>105</v>
      </c>
      <c s="32">
        <v>46.5</v>
      </c>
      <c s="33">
        <v>0</v>
      </c>
      <c s="34">
        <f>ROUND(ROUND(H58,2)*ROUND(G58,3),2)</f>
      </c>
      <c r="O58">
        <f>(I58*21)/100</f>
      </c>
      <c t="s">
        <v>23</v>
      </c>
    </row>
    <row r="59" spans="1:5" ht="12.75">
      <c r="A59" s="35" t="s">
        <v>50</v>
      </c>
      <c r="E59" s="36" t="s">
        <v>47</v>
      </c>
    </row>
    <row r="60" spans="1:5" ht="102">
      <c r="A60" s="37" t="s">
        <v>51</v>
      </c>
      <c r="E60" s="38" t="s">
        <v>587</v>
      </c>
    </row>
    <row r="61" spans="1:5" ht="63.75">
      <c r="A61" t="s">
        <v>53</v>
      </c>
      <c r="E61" s="36" t="s">
        <v>119</v>
      </c>
    </row>
    <row r="62" spans="1:16" ht="12.75">
      <c r="A62" s="25" t="s">
        <v>45</v>
      </c>
      <c s="29" t="s">
        <v>156</v>
      </c>
      <c s="29" t="s">
        <v>116</v>
      </c>
      <c s="25" t="s">
        <v>47</v>
      </c>
      <c s="30" t="s">
        <v>117</v>
      </c>
      <c s="31" t="s">
        <v>105</v>
      </c>
      <c s="32">
        <v>24.15</v>
      </c>
      <c s="33">
        <v>0</v>
      </c>
      <c s="34">
        <f>ROUND(ROUND(H62,2)*ROUND(G62,3),2)</f>
      </c>
      <c r="O62">
        <f>(I62*21)/100</f>
      </c>
      <c t="s">
        <v>23</v>
      </c>
    </row>
    <row r="63" spans="1:5" ht="12.75">
      <c r="A63" s="35" t="s">
        <v>50</v>
      </c>
      <c r="E63" s="36" t="s">
        <v>47</v>
      </c>
    </row>
    <row r="64" spans="1:5" ht="89.25">
      <c r="A64" s="37" t="s">
        <v>51</v>
      </c>
      <c r="E64" s="38" t="s">
        <v>588</v>
      </c>
    </row>
    <row r="65" spans="1:5" ht="63.75">
      <c r="A65" t="s">
        <v>53</v>
      </c>
      <c r="E65" s="36" t="s">
        <v>119</v>
      </c>
    </row>
    <row r="66" spans="1:16" ht="12.75">
      <c r="A66" s="25" t="s">
        <v>45</v>
      </c>
      <c s="29" t="s">
        <v>160</v>
      </c>
      <c s="29" t="s">
        <v>589</v>
      </c>
      <c s="25" t="s">
        <v>47</v>
      </c>
      <c s="30" t="s">
        <v>590</v>
      </c>
      <c s="31" t="s">
        <v>105</v>
      </c>
      <c s="32">
        <v>39.644</v>
      </c>
      <c s="33">
        <v>0</v>
      </c>
      <c s="34">
        <f>ROUND(ROUND(H66,2)*ROUND(G66,3),2)</f>
      </c>
      <c r="O66">
        <f>(I66*21)/100</f>
      </c>
      <c t="s">
        <v>23</v>
      </c>
    </row>
    <row r="67" spans="1:5" ht="12.75">
      <c r="A67" s="35" t="s">
        <v>50</v>
      </c>
      <c r="E67" s="36" t="s">
        <v>47</v>
      </c>
    </row>
    <row r="68" spans="1:5" ht="114.75">
      <c r="A68" s="37" t="s">
        <v>51</v>
      </c>
      <c r="E68" s="38" t="s">
        <v>591</v>
      </c>
    </row>
    <row r="69" spans="1:5" ht="38.25">
      <c r="A69" t="s">
        <v>53</v>
      </c>
      <c r="E69" s="36" t="s">
        <v>592</v>
      </c>
    </row>
    <row r="70" spans="1:16" ht="12.75">
      <c r="A70" s="25" t="s">
        <v>45</v>
      </c>
      <c s="29" t="s">
        <v>164</v>
      </c>
      <c s="29" t="s">
        <v>593</v>
      </c>
      <c s="25" t="s">
        <v>47</v>
      </c>
      <c s="30" t="s">
        <v>594</v>
      </c>
      <c s="31" t="s">
        <v>105</v>
      </c>
      <c s="32">
        <v>59.82</v>
      </c>
      <c s="33">
        <v>0</v>
      </c>
      <c s="34">
        <f>ROUND(ROUND(H70,2)*ROUND(G70,3),2)</f>
      </c>
      <c r="O70">
        <f>(I70*21)/100</f>
      </c>
      <c t="s">
        <v>23</v>
      </c>
    </row>
    <row r="71" spans="1:5" ht="12.75">
      <c r="A71" s="35" t="s">
        <v>50</v>
      </c>
      <c r="E71" s="36" t="s">
        <v>47</v>
      </c>
    </row>
    <row r="72" spans="1:5" ht="102">
      <c r="A72" s="37" t="s">
        <v>51</v>
      </c>
      <c r="E72" s="38" t="s">
        <v>595</v>
      </c>
    </row>
    <row r="73" spans="1:5" ht="306">
      <c r="A73" t="s">
        <v>53</v>
      </c>
      <c r="E73" s="36" t="s">
        <v>596</v>
      </c>
    </row>
    <row r="74" spans="1:16" ht="12.75">
      <c r="A74" s="25" t="s">
        <v>45</v>
      </c>
      <c s="29" t="s">
        <v>168</v>
      </c>
      <c s="29" t="s">
        <v>120</v>
      </c>
      <c s="25" t="s">
        <v>47</v>
      </c>
      <c s="30" t="s">
        <v>121</v>
      </c>
      <c s="31" t="s">
        <v>105</v>
      </c>
      <c s="32">
        <v>74.7</v>
      </c>
      <c s="33">
        <v>0</v>
      </c>
      <c s="34">
        <f>ROUND(ROUND(H74,2)*ROUND(G74,3),2)</f>
      </c>
      <c r="O74">
        <f>(I74*21)/100</f>
      </c>
      <c t="s">
        <v>23</v>
      </c>
    </row>
    <row r="75" spans="1:5" ht="12.75">
      <c r="A75" s="35" t="s">
        <v>50</v>
      </c>
      <c r="E75" s="36" t="s">
        <v>47</v>
      </c>
    </row>
    <row r="76" spans="1:5" ht="102">
      <c r="A76" s="37" t="s">
        <v>51</v>
      </c>
      <c r="E76" s="38" t="s">
        <v>597</v>
      </c>
    </row>
    <row r="77" spans="1:5" ht="63.75">
      <c r="A77" t="s">
        <v>53</v>
      </c>
      <c r="E77" s="36" t="s">
        <v>123</v>
      </c>
    </row>
    <row r="78" spans="1:16" ht="12.75">
      <c r="A78" s="25" t="s">
        <v>45</v>
      </c>
      <c s="29" t="s">
        <v>173</v>
      </c>
      <c s="29" t="s">
        <v>598</v>
      </c>
      <c s="25" t="s">
        <v>47</v>
      </c>
      <c s="30" t="s">
        <v>599</v>
      </c>
      <c s="31" t="s">
        <v>105</v>
      </c>
      <c s="32">
        <v>50.915</v>
      </c>
      <c s="33">
        <v>0</v>
      </c>
      <c s="34">
        <f>ROUND(ROUND(H78,2)*ROUND(G78,3),2)</f>
      </c>
      <c r="O78">
        <f>(I78*21)/100</f>
      </c>
      <c t="s">
        <v>23</v>
      </c>
    </row>
    <row r="79" spans="1:5" ht="12.75">
      <c r="A79" s="35" t="s">
        <v>50</v>
      </c>
      <c r="E79" s="36" t="s">
        <v>47</v>
      </c>
    </row>
    <row r="80" spans="1:5" ht="178.5">
      <c r="A80" s="37" t="s">
        <v>51</v>
      </c>
      <c r="E80" s="38" t="s">
        <v>600</v>
      </c>
    </row>
    <row r="81" spans="1:5" ht="318.75">
      <c r="A81" t="s">
        <v>53</v>
      </c>
      <c r="E81" s="36" t="s">
        <v>601</v>
      </c>
    </row>
    <row r="82" spans="1:16" ht="12.75">
      <c r="A82" s="25" t="s">
        <v>45</v>
      </c>
      <c s="29" t="s">
        <v>177</v>
      </c>
      <c s="29" t="s">
        <v>602</v>
      </c>
      <c s="25" t="s">
        <v>47</v>
      </c>
      <c s="30" t="s">
        <v>603</v>
      </c>
      <c s="31" t="s">
        <v>105</v>
      </c>
      <c s="32">
        <v>76.35</v>
      </c>
      <c s="33">
        <v>0</v>
      </c>
      <c s="34">
        <f>ROUND(ROUND(H82,2)*ROUND(G82,3),2)</f>
      </c>
      <c r="O82">
        <f>(I82*21)/100</f>
      </c>
      <c t="s">
        <v>23</v>
      </c>
    </row>
    <row r="83" spans="1:5" ht="12.75">
      <c r="A83" s="35" t="s">
        <v>50</v>
      </c>
      <c r="E83" s="36" t="s">
        <v>47</v>
      </c>
    </row>
    <row r="84" spans="1:5" ht="140.25">
      <c r="A84" s="37" t="s">
        <v>51</v>
      </c>
      <c r="E84" s="38" t="s">
        <v>604</v>
      </c>
    </row>
    <row r="85" spans="1:5" ht="318.75">
      <c r="A85" t="s">
        <v>53</v>
      </c>
      <c r="E85" s="36" t="s">
        <v>605</v>
      </c>
    </row>
    <row r="86" spans="1:16" ht="12.75">
      <c r="A86" s="25" t="s">
        <v>45</v>
      </c>
      <c s="29" t="s">
        <v>182</v>
      </c>
      <c s="29" t="s">
        <v>606</v>
      </c>
      <c s="25" t="s">
        <v>47</v>
      </c>
      <c s="30" t="s">
        <v>607</v>
      </c>
      <c s="31" t="s">
        <v>105</v>
      </c>
      <c s="32">
        <v>257.64</v>
      </c>
      <c s="33">
        <v>0</v>
      </c>
      <c s="34">
        <f>ROUND(ROUND(H86,2)*ROUND(G86,3),2)</f>
      </c>
      <c r="O86">
        <f>(I86*21)/100</f>
      </c>
      <c t="s">
        <v>23</v>
      </c>
    </row>
    <row r="87" spans="1:5" ht="12.75">
      <c r="A87" s="35" t="s">
        <v>50</v>
      </c>
      <c r="E87" s="36" t="s">
        <v>47</v>
      </c>
    </row>
    <row r="88" spans="1:5" ht="89.25">
      <c r="A88" s="37" t="s">
        <v>51</v>
      </c>
      <c r="E88" s="38" t="s">
        <v>608</v>
      </c>
    </row>
    <row r="89" spans="1:5" ht="191.25">
      <c r="A89" t="s">
        <v>53</v>
      </c>
      <c r="E89" s="36" t="s">
        <v>609</v>
      </c>
    </row>
    <row r="90" spans="1:16" ht="12.75">
      <c r="A90" s="25" t="s">
        <v>45</v>
      </c>
      <c s="29" t="s">
        <v>187</v>
      </c>
      <c s="29" t="s">
        <v>610</v>
      </c>
      <c s="25" t="s">
        <v>47</v>
      </c>
      <c s="30" t="s">
        <v>611</v>
      </c>
      <c s="31" t="s">
        <v>105</v>
      </c>
      <c s="32">
        <v>51.9</v>
      </c>
      <c s="33">
        <v>0</v>
      </c>
      <c s="34">
        <f>ROUND(ROUND(H90,2)*ROUND(G90,3),2)</f>
      </c>
      <c r="O90">
        <f>(I90*21)/100</f>
      </c>
      <c t="s">
        <v>23</v>
      </c>
    </row>
    <row r="91" spans="1:5" ht="12.75">
      <c r="A91" s="35" t="s">
        <v>50</v>
      </c>
      <c r="E91" s="36" t="s">
        <v>47</v>
      </c>
    </row>
    <row r="92" spans="1:5" ht="89.25">
      <c r="A92" s="37" t="s">
        <v>51</v>
      </c>
      <c r="E92" s="38" t="s">
        <v>612</v>
      </c>
    </row>
    <row r="93" spans="1:5" ht="229.5">
      <c r="A93" t="s">
        <v>53</v>
      </c>
      <c r="E93" s="36" t="s">
        <v>613</v>
      </c>
    </row>
    <row r="94" spans="1:16" ht="12.75">
      <c r="A94" s="25" t="s">
        <v>45</v>
      </c>
      <c s="29" t="s">
        <v>190</v>
      </c>
      <c s="29" t="s">
        <v>614</v>
      </c>
      <c s="25" t="s">
        <v>47</v>
      </c>
      <c s="30" t="s">
        <v>615</v>
      </c>
      <c s="31" t="s">
        <v>105</v>
      </c>
      <c s="32">
        <v>44.825</v>
      </c>
      <c s="33">
        <v>0</v>
      </c>
      <c s="34">
        <f>ROUND(ROUND(H94,2)*ROUND(G94,3),2)</f>
      </c>
      <c r="O94">
        <f>(I94*21)/100</f>
      </c>
      <c t="s">
        <v>23</v>
      </c>
    </row>
    <row r="95" spans="1:5" ht="12.75">
      <c r="A95" s="35" t="s">
        <v>50</v>
      </c>
      <c r="E95" s="36" t="s">
        <v>47</v>
      </c>
    </row>
    <row r="96" spans="1:5" ht="114.75">
      <c r="A96" s="37" t="s">
        <v>51</v>
      </c>
      <c r="E96" s="38" t="s">
        <v>616</v>
      </c>
    </row>
    <row r="97" spans="1:5" ht="229.5">
      <c r="A97" t="s">
        <v>53</v>
      </c>
      <c r="E97" s="36" t="s">
        <v>617</v>
      </c>
    </row>
    <row r="98" spans="1:16" ht="12.75">
      <c r="A98" s="25" t="s">
        <v>45</v>
      </c>
      <c s="29" t="s">
        <v>194</v>
      </c>
      <c s="29" t="s">
        <v>618</v>
      </c>
      <c s="25" t="s">
        <v>47</v>
      </c>
      <c s="30" t="s">
        <v>619</v>
      </c>
      <c s="31" t="s">
        <v>131</v>
      </c>
      <c s="32">
        <v>2226</v>
      </c>
      <c s="33">
        <v>0</v>
      </c>
      <c s="34">
        <f>ROUND(ROUND(H98,2)*ROUND(G98,3),2)</f>
      </c>
      <c r="O98">
        <f>(I98*21)/100</f>
      </c>
      <c t="s">
        <v>23</v>
      </c>
    </row>
    <row r="99" spans="1:5" ht="12.75">
      <c r="A99" s="35" t="s">
        <v>50</v>
      </c>
      <c r="E99" s="36" t="s">
        <v>47</v>
      </c>
    </row>
    <row r="100" spans="1:5" ht="63.75">
      <c r="A100" s="37" t="s">
        <v>51</v>
      </c>
      <c r="E100" s="38" t="s">
        <v>620</v>
      </c>
    </row>
    <row r="101" spans="1:5" ht="25.5">
      <c r="A101" t="s">
        <v>53</v>
      </c>
      <c r="E101" s="36" t="s">
        <v>621</v>
      </c>
    </row>
    <row r="102" spans="1:16" ht="12.75">
      <c r="A102" s="25" t="s">
        <v>45</v>
      </c>
      <c s="29" t="s">
        <v>199</v>
      </c>
      <c s="29" t="s">
        <v>622</v>
      </c>
      <c s="25" t="s">
        <v>47</v>
      </c>
      <c s="30" t="s">
        <v>623</v>
      </c>
      <c s="31" t="s">
        <v>131</v>
      </c>
      <c s="32">
        <v>39.644</v>
      </c>
      <c s="33">
        <v>0</v>
      </c>
      <c s="34">
        <f>ROUND(ROUND(H102,2)*ROUND(G102,3),2)</f>
      </c>
      <c r="O102">
        <f>(I102*21)/100</f>
      </c>
      <c t="s">
        <v>23</v>
      </c>
    </row>
    <row r="103" spans="1:5" ht="12.75">
      <c r="A103" s="35" t="s">
        <v>50</v>
      </c>
      <c r="E103" s="36" t="s">
        <v>47</v>
      </c>
    </row>
    <row r="104" spans="1:5" ht="76.5">
      <c r="A104" s="37" t="s">
        <v>51</v>
      </c>
      <c r="E104" s="38" t="s">
        <v>624</v>
      </c>
    </row>
    <row r="105" spans="1:5" ht="12.75">
      <c r="A105" t="s">
        <v>53</v>
      </c>
      <c r="E105" s="36" t="s">
        <v>625</v>
      </c>
    </row>
    <row r="106" spans="1:16" ht="12.75">
      <c r="A106" s="25" t="s">
        <v>45</v>
      </c>
      <c s="29" t="s">
        <v>202</v>
      </c>
      <c s="29" t="s">
        <v>626</v>
      </c>
      <c s="25" t="s">
        <v>47</v>
      </c>
      <c s="30" t="s">
        <v>627</v>
      </c>
      <c s="31" t="s">
        <v>131</v>
      </c>
      <c s="32">
        <v>39.644</v>
      </c>
      <c s="33">
        <v>0</v>
      </c>
      <c s="34">
        <f>ROUND(ROUND(H106,2)*ROUND(G106,3),2)</f>
      </c>
      <c r="O106">
        <f>(I106*21)/100</f>
      </c>
      <c t="s">
        <v>23</v>
      </c>
    </row>
    <row r="107" spans="1:5" ht="12.75">
      <c r="A107" s="35" t="s">
        <v>50</v>
      </c>
      <c r="E107" s="36" t="s">
        <v>47</v>
      </c>
    </row>
    <row r="108" spans="1:5" ht="89.25">
      <c r="A108" s="37" t="s">
        <v>51</v>
      </c>
      <c r="E108" s="38" t="s">
        <v>628</v>
      </c>
    </row>
    <row r="109" spans="1:5" ht="38.25">
      <c r="A109" t="s">
        <v>53</v>
      </c>
      <c r="E109" s="36" t="s">
        <v>629</v>
      </c>
    </row>
    <row r="110" spans="1:16" ht="12.75">
      <c r="A110" s="25" t="s">
        <v>45</v>
      </c>
      <c s="29" t="s">
        <v>208</v>
      </c>
      <c s="29" t="s">
        <v>630</v>
      </c>
      <c s="25" t="s">
        <v>47</v>
      </c>
      <c s="30" t="s">
        <v>631</v>
      </c>
      <c s="31" t="s">
        <v>131</v>
      </c>
      <c s="32">
        <v>39.644</v>
      </c>
      <c s="33">
        <v>0</v>
      </c>
      <c s="34">
        <f>ROUND(ROUND(H110,2)*ROUND(G110,3),2)</f>
      </c>
      <c r="O110">
        <f>(I110*21)/100</f>
      </c>
      <c t="s">
        <v>23</v>
      </c>
    </row>
    <row r="111" spans="1:5" ht="12.75">
      <c r="A111" s="35" t="s">
        <v>50</v>
      </c>
      <c r="E111" s="36" t="s">
        <v>47</v>
      </c>
    </row>
    <row r="112" spans="1:5" ht="76.5">
      <c r="A112" s="37" t="s">
        <v>51</v>
      </c>
      <c r="E112" s="38" t="s">
        <v>624</v>
      </c>
    </row>
    <row r="113" spans="1:5" ht="25.5">
      <c r="A113" t="s">
        <v>53</v>
      </c>
      <c r="E113" s="36" t="s">
        <v>632</v>
      </c>
    </row>
    <row r="114" spans="1:16" ht="12.75">
      <c r="A114" s="25" t="s">
        <v>45</v>
      </c>
      <c s="29" t="s">
        <v>212</v>
      </c>
      <c s="29" t="s">
        <v>633</v>
      </c>
      <c s="25" t="s">
        <v>47</v>
      </c>
      <c s="30" t="s">
        <v>634</v>
      </c>
      <c s="31" t="s">
        <v>131</v>
      </c>
      <c s="32">
        <v>39.644</v>
      </c>
      <c s="33">
        <v>0</v>
      </c>
      <c s="34">
        <f>ROUND(ROUND(H114,2)*ROUND(G114,3),2)</f>
      </c>
      <c r="O114">
        <f>(I114*21)/100</f>
      </c>
      <c t="s">
        <v>23</v>
      </c>
    </row>
    <row r="115" spans="1:5" ht="12.75">
      <c r="A115" s="35" t="s">
        <v>50</v>
      </c>
      <c r="E115" s="36" t="s">
        <v>47</v>
      </c>
    </row>
    <row r="116" spans="1:5" ht="76.5">
      <c r="A116" s="37" t="s">
        <v>51</v>
      </c>
      <c r="E116" s="38" t="s">
        <v>624</v>
      </c>
    </row>
    <row r="117" spans="1:5" ht="38.25">
      <c r="A117" t="s">
        <v>53</v>
      </c>
      <c r="E117" s="36" t="s">
        <v>635</v>
      </c>
    </row>
    <row r="118" spans="1:18" ht="12.75" customHeight="1">
      <c r="A118" s="6" t="s">
        <v>43</v>
      </c>
      <c s="6"/>
      <c s="41" t="s">
        <v>23</v>
      </c>
      <c s="6"/>
      <c s="27" t="s">
        <v>282</v>
      </c>
      <c s="6"/>
      <c s="6"/>
      <c s="6"/>
      <c s="42">
        <f>0+Q118</f>
      </c>
      <c r="O118">
        <f>0+R118</f>
      </c>
      <c r="Q118">
        <f>0+I119+I123+I127</f>
      </c>
      <c>
        <f>0+O119+O123+O127</f>
      </c>
    </row>
    <row r="119" spans="1:16" ht="12.75">
      <c r="A119" s="25" t="s">
        <v>45</v>
      </c>
      <c s="29" t="s">
        <v>215</v>
      </c>
      <c s="29" t="s">
        <v>283</v>
      </c>
      <c s="25" t="s">
        <v>47</v>
      </c>
      <c s="30" t="s">
        <v>284</v>
      </c>
      <c s="31" t="s">
        <v>105</v>
      </c>
      <c s="32">
        <v>1.98</v>
      </c>
      <c s="33">
        <v>0</v>
      </c>
      <c s="34">
        <f>ROUND(ROUND(H119,2)*ROUND(G119,3),2)</f>
      </c>
      <c r="O119">
        <f>(I119*21)/100</f>
      </c>
      <c t="s">
        <v>23</v>
      </c>
    </row>
    <row r="120" spans="1:5" ht="12.75">
      <c r="A120" s="35" t="s">
        <v>50</v>
      </c>
      <c r="E120" s="36" t="s">
        <v>47</v>
      </c>
    </row>
    <row r="121" spans="1:5" ht="63.75">
      <c r="A121" s="37" t="s">
        <v>51</v>
      </c>
      <c r="E121" s="38" t="s">
        <v>636</v>
      </c>
    </row>
    <row r="122" spans="1:5" ht="51">
      <c r="A122" t="s">
        <v>53</v>
      </c>
      <c r="E122" s="36" t="s">
        <v>286</v>
      </c>
    </row>
    <row r="123" spans="1:16" ht="12.75">
      <c r="A123" s="25" t="s">
        <v>45</v>
      </c>
      <c s="29" t="s">
        <v>219</v>
      </c>
      <c s="29" t="s">
        <v>637</v>
      </c>
      <c s="25" t="s">
        <v>47</v>
      </c>
      <c s="30" t="s">
        <v>638</v>
      </c>
      <c s="31" t="s">
        <v>197</v>
      </c>
      <c s="32">
        <v>29.25</v>
      </c>
      <c s="33">
        <v>0</v>
      </c>
      <c s="34">
        <f>ROUND(ROUND(H123,2)*ROUND(G123,3),2)</f>
      </c>
      <c r="O123">
        <f>(I123*21)/100</f>
      </c>
      <c t="s">
        <v>23</v>
      </c>
    </row>
    <row r="124" spans="1:5" ht="12.75">
      <c r="A124" s="35" t="s">
        <v>50</v>
      </c>
      <c r="E124" s="36" t="s">
        <v>47</v>
      </c>
    </row>
    <row r="125" spans="1:5" ht="12.75">
      <c r="A125" s="37" t="s">
        <v>51</v>
      </c>
      <c r="E125" s="38" t="s">
        <v>639</v>
      </c>
    </row>
    <row r="126" spans="1:5" ht="63.75">
      <c r="A126" t="s">
        <v>53</v>
      </c>
      <c r="E126" s="36" t="s">
        <v>290</v>
      </c>
    </row>
    <row r="127" spans="1:16" ht="25.5">
      <c r="A127" s="25" t="s">
        <v>45</v>
      </c>
      <c s="29" t="s">
        <v>222</v>
      </c>
      <c s="29" t="s">
        <v>295</v>
      </c>
      <c s="25" t="s">
        <v>47</v>
      </c>
      <c s="30" t="s">
        <v>296</v>
      </c>
      <c s="31" t="s">
        <v>144</v>
      </c>
      <c s="32">
        <v>11088</v>
      </c>
      <c s="33">
        <v>0</v>
      </c>
      <c s="34">
        <f>ROUND(ROUND(H127,2)*ROUND(G127,3),2)</f>
      </c>
      <c r="O127">
        <f>(I127*21)/100</f>
      </c>
      <c t="s">
        <v>23</v>
      </c>
    </row>
    <row r="128" spans="1:5" ht="12.75">
      <c r="A128" s="35" t="s">
        <v>50</v>
      </c>
      <c r="E128" s="36" t="s">
        <v>47</v>
      </c>
    </row>
    <row r="129" spans="1:5" ht="114.75">
      <c r="A129" s="37" t="s">
        <v>51</v>
      </c>
      <c r="E129" s="38" t="s">
        <v>640</v>
      </c>
    </row>
    <row r="130" spans="1:5" ht="63.75">
      <c r="A130" t="s">
        <v>53</v>
      </c>
      <c r="E130" s="36" t="s">
        <v>298</v>
      </c>
    </row>
    <row r="131" spans="1:18" ht="12.75" customHeight="1">
      <c r="A131" s="6" t="s">
        <v>43</v>
      </c>
      <c s="6"/>
      <c s="41" t="s">
        <v>22</v>
      </c>
      <c s="6"/>
      <c s="27" t="s">
        <v>302</v>
      </c>
      <c s="6"/>
      <c s="6"/>
      <c s="6"/>
      <c s="42">
        <f>0+Q131</f>
      </c>
      <c r="O131">
        <f>0+R131</f>
      </c>
      <c r="Q131">
        <f>0+I132+I136+I140</f>
      </c>
      <c>
        <f>0+O132+O136+O140</f>
      </c>
    </row>
    <row r="132" spans="1:16" ht="12.75">
      <c r="A132" s="25" t="s">
        <v>45</v>
      </c>
      <c s="29" t="s">
        <v>225</v>
      </c>
      <c s="29" t="s">
        <v>316</v>
      </c>
      <c s="25" t="s">
        <v>47</v>
      </c>
      <c s="30" t="s">
        <v>317</v>
      </c>
      <c s="31" t="s">
        <v>105</v>
      </c>
      <c s="32">
        <v>485.411</v>
      </c>
      <c s="33">
        <v>0</v>
      </c>
      <c s="34">
        <f>ROUND(ROUND(H132,2)*ROUND(G132,3),2)</f>
      </c>
      <c r="O132">
        <f>(I132*21)/100</f>
      </c>
      <c t="s">
        <v>23</v>
      </c>
    </row>
    <row r="133" spans="1:5" ht="12.75">
      <c r="A133" s="35" t="s">
        <v>50</v>
      </c>
      <c r="E133" s="36" t="s">
        <v>47</v>
      </c>
    </row>
    <row r="134" spans="1:5" ht="191.25">
      <c r="A134" s="37" t="s">
        <v>51</v>
      </c>
      <c r="E134" s="38" t="s">
        <v>641</v>
      </c>
    </row>
    <row r="135" spans="1:5" ht="369.75">
      <c r="A135" t="s">
        <v>53</v>
      </c>
      <c r="E135" s="36" t="s">
        <v>319</v>
      </c>
    </row>
    <row r="136" spans="1:16" ht="12.75">
      <c r="A136" s="25" t="s">
        <v>45</v>
      </c>
      <c s="29" t="s">
        <v>229</v>
      </c>
      <c s="29" t="s">
        <v>320</v>
      </c>
      <c s="25" t="s">
        <v>47</v>
      </c>
      <c s="30" t="s">
        <v>321</v>
      </c>
      <c s="31" t="s">
        <v>243</v>
      </c>
      <c s="32">
        <v>43.688</v>
      </c>
      <c s="33">
        <v>0</v>
      </c>
      <c s="34">
        <f>ROUND(ROUND(H136,2)*ROUND(G136,3),2)</f>
      </c>
      <c r="O136">
        <f>(I136*21)/100</f>
      </c>
      <c t="s">
        <v>23</v>
      </c>
    </row>
    <row r="137" spans="1:5" ht="12.75">
      <c r="A137" s="35" t="s">
        <v>50</v>
      </c>
      <c r="E137" s="36" t="s">
        <v>47</v>
      </c>
    </row>
    <row r="138" spans="1:5" ht="76.5">
      <c r="A138" s="37" t="s">
        <v>51</v>
      </c>
      <c r="E138" s="38" t="s">
        <v>642</v>
      </c>
    </row>
    <row r="139" spans="1:5" ht="267.75">
      <c r="A139" t="s">
        <v>53</v>
      </c>
      <c r="E139" s="36" t="s">
        <v>323</v>
      </c>
    </row>
    <row r="140" spans="1:16" ht="12.75">
      <c r="A140" s="25" t="s">
        <v>45</v>
      </c>
      <c s="29" t="s">
        <v>234</v>
      </c>
      <c s="29" t="s">
        <v>324</v>
      </c>
      <c s="25" t="s">
        <v>47</v>
      </c>
      <c s="30" t="s">
        <v>325</v>
      </c>
      <c s="31" t="s">
        <v>243</v>
      </c>
      <c s="32">
        <v>10.837</v>
      </c>
      <c s="33">
        <v>0</v>
      </c>
      <c s="34">
        <f>ROUND(ROUND(H140,2)*ROUND(G140,3),2)</f>
      </c>
      <c r="O140">
        <f>(I140*21)/100</f>
      </c>
      <c t="s">
        <v>23</v>
      </c>
    </row>
    <row r="141" spans="1:5" ht="12.75">
      <c r="A141" s="35" t="s">
        <v>50</v>
      </c>
      <c r="E141" s="36" t="s">
        <v>47</v>
      </c>
    </row>
    <row r="142" spans="1:5" ht="127.5">
      <c r="A142" s="37" t="s">
        <v>51</v>
      </c>
      <c r="E142" s="38" t="s">
        <v>643</v>
      </c>
    </row>
    <row r="143" spans="1:5" ht="267.75">
      <c r="A143" t="s">
        <v>53</v>
      </c>
      <c r="E143" s="36" t="s">
        <v>323</v>
      </c>
    </row>
    <row r="144" spans="1:18" ht="12.75" customHeight="1">
      <c r="A144" s="6" t="s">
        <v>43</v>
      </c>
      <c s="6"/>
      <c s="41" t="s">
        <v>33</v>
      </c>
      <c s="6"/>
      <c s="27" t="s">
        <v>343</v>
      </c>
      <c s="6"/>
      <c s="6"/>
      <c s="6"/>
      <c s="42">
        <f>0+Q144</f>
      </c>
      <c r="O144">
        <f>0+R144</f>
      </c>
      <c r="Q144">
        <f>0+I145+I149+I153+I157+I161</f>
      </c>
      <c>
        <f>0+O145+O149+O153+O157+O161</f>
      </c>
    </row>
    <row r="145" spans="1:16" ht="12.75">
      <c r="A145" s="25" t="s">
        <v>45</v>
      </c>
      <c s="29" t="s">
        <v>355</v>
      </c>
      <c s="29" t="s">
        <v>644</v>
      </c>
      <c s="25" t="s">
        <v>47</v>
      </c>
      <c s="30" t="s">
        <v>645</v>
      </c>
      <c s="31" t="s">
        <v>105</v>
      </c>
      <c s="32">
        <v>0.3</v>
      </c>
      <c s="33">
        <v>0</v>
      </c>
      <c s="34">
        <f>ROUND(ROUND(H145,2)*ROUND(G145,3),2)</f>
      </c>
      <c r="O145">
        <f>(I145*21)/100</f>
      </c>
      <c t="s">
        <v>23</v>
      </c>
    </row>
    <row r="146" spans="1:5" ht="12.75">
      <c r="A146" s="35" t="s">
        <v>50</v>
      </c>
      <c r="E146" s="36" t="s">
        <v>47</v>
      </c>
    </row>
    <row r="147" spans="1:5" ht="25.5">
      <c r="A147" s="37" t="s">
        <v>51</v>
      </c>
      <c r="E147" s="38" t="s">
        <v>646</v>
      </c>
    </row>
    <row r="148" spans="1:5" ht="369.75">
      <c r="A148" t="s">
        <v>53</v>
      </c>
      <c r="E148" s="36" t="s">
        <v>319</v>
      </c>
    </row>
    <row r="149" spans="1:16" ht="12.75">
      <c r="A149" s="25" t="s">
        <v>45</v>
      </c>
      <c s="29" t="s">
        <v>360</v>
      </c>
      <c s="29" t="s">
        <v>647</v>
      </c>
      <c s="25" t="s">
        <v>47</v>
      </c>
      <c s="30" t="s">
        <v>648</v>
      </c>
      <c s="31" t="s">
        <v>105</v>
      </c>
      <c s="32">
        <v>21.52</v>
      </c>
      <c s="33">
        <v>0</v>
      </c>
      <c s="34">
        <f>ROUND(ROUND(H149,2)*ROUND(G149,3),2)</f>
      </c>
      <c r="O149">
        <f>(I149*21)/100</f>
      </c>
      <c t="s">
        <v>23</v>
      </c>
    </row>
    <row r="150" spans="1:5" ht="12.75">
      <c r="A150" s="35" t="s">
        <v>50</v>
      </c>
      <c r="E150" s="36" t="s">
        <v>47</v>
      </c>
    </row>
    <row r="151" spans="1:5" ht="89.25">
      <c r="A151" s="37" t="s">
        <v>51</v>
      </c>
      <c r="E151" s="38" t="s">
        <v>649</v>
      </c>
    </row>
    <row r="152" spans="1:5" ht="369.75">
      <c r="A152" t="s">
        <v>53</v>
      </c>
      <c r="E152" s="36" t="s">
        <v>319</v>
      </c>
    </row>
    <row r="153" spans="1:16" ht="12.75">
      <c r="A153" s="25" t="s">
        <v>45</v>
      </c>
      <c s="29" t="s">
        <v>365</v>
      </c>
      <c s="29" t="s">
        <v>361</v>
      </c>
      <c s="25" t="s">
        <v>47</v>
      </c>
      <c s="30" t="s">
        <v>362</v>
      </c>
      <c s="31" t="s">
        <v>105</v>
      </c>
      <c s="32">
        <v>1.381</v>
      </c>
      <c s="33">
        <v>0</v>
      </c>
      <c s="34">
        <f>ROUND(ROUND(H153,2)*ROUND(G153,3),2)</f>
      </c>
      <c r="O153">
        <f>(I153*21)/100</f>
      </c>
      <c t="s">
        <v>23</v>
      </c>
    </row>
    <row r="154" spans="1:5" ht="12.75">
      <c r="A154" s="35" t="s">
        <v>50</v>
      </c>
      <c r="E154" s="36" t="s">
        <v>47</v>
      </c>
    </row>
    <row r="155" spans="1:5" ht="25.5">
      <c r="A155" s="37" t="s">
        <v>51</v>
      </c>
      <c r="E155" s="38" t="s">
        <v>650</v>
      </c>
    </row>
    <row r="156" spans="1:5" ht="38.25">
      <c r="A156" t="s">
        <v>53</v>
      </c>
      <c r="E156" s="36" t="s">
        <v>364</v>
      </c>
    </row>
    <row r="157" spans="1:16" ht="12.75">
      <c r="A157" s="25" t="s">
        <v>45</v>
      </c>
      <c s="29" t="s">
        <v>370</v>
      </c>
      <c s="29" t="s">
        <v>366</v>
      </c>
      <c s="25" t="s">
        <v>47</v>
      </c>
      <c s="30" t="s">
        <v>367</v>
      </c>
      <c s="31" t="s">
        <v>243</v>
      </c>
      <c s="32">
        <v>0.345</v>
      </c>
      <c s="33">
        <v>0</v>
      </c>
      <c s="34">
        <f>ROUND(ROUND(H157,2)*ROUND(G157,3),2)</f>
      </c>
      <c r="O157">
        <f>(I157*21)/100</f>
      </c>
      <c t="s">
        <v>23</v>
      </c>
    </row>
    <row r="158" spans="1:5" ht="12.75">
      <c r="A158" s="35" t="s">
        <v>50</v>
      </c>
      <c r="E158" s="36" t="s">
        <v>47</v>
      </c>
    </row>
    <row r="159" spans="1:5" ht="25.5">
      <c r="A159" s="37" t="s">
        <v>51</v>
      </c>
      <c r="E159" s="38" t="s">
        <v>651</v>
      </c>
    </row>
    <row r="160" spans="1:5" ht="178.5">
      <c r="A160" t="s">
        <v>53</v>
      </c>
      <c r="E160" s="36" t="s">
        <v>369</v>
      </c>
    </row>
    <row r="161" spans="1:16" ht="12.75">
      <c r="A161" s="25" t="s">
        <v>45</v>
      </c>
      <c s="29" t="s">
        <v>374</v>
      </c>
      <c s="29" t="s">
        <v>652</v>
      </c>
      <c s="25" t="s">
        <v>47</v>
      </c>
      <c s="30" t="s">
        <v>653</v>
      </c>
      <c s="31" t="s">
        <v>105</v>
      </c>
      <c s="32">
        <v>11.73</v>
      </c>
      <c s="33">
        <v>0</v>
      </c>
      <c s="34">
        <f>ROUND(ROUND(H161,2)*ROUND(G161,3),2)</f>
      </c>
      <c r="O161">
        <f>(I161*21)/100</f>
      </c>
      <c t="s">
        <v>23</v>
      </c>
    </row>
    <row r="162" spans="1:5" ht="12.75">
      <c r="A162" s="35" t="s">
        <v>50</v>
      </c>
      <c r="E162" s="36" t="s">
        <v>47</v>
      </c>
    </row>
    <row r="163" spans="1:5" ht="38.25">
      <c r="A163" s="37" t="s">
        <v>51</v>
      </c>
      <c r="E163" s="38" t="s">
        <v>654</v>
      </c>
    </row>
    <row r="164" spans="1:5" ht="102">
      <c r="A164" t="s">
        <v>53</v>
      </c>
      <c r="E164" s="36" t="s">
        <v>655</v>
      </c>
    </row>
    <row r="165" spans="1:18" ht="12.75" customHeight="1">
      <c r="A165" s="6" t="s">
        <v>43</v>
      </c>
      <c s="6"/>
      <c s="41" t="s">
        <v>35</v>
      </c>
      <c s="6"/>
      <c s="27" t="s">
        <v>124</v>
      </c>
      <c s="6"/>
      <c s="6"/>
      <c s="6"/>
      <c s="42">
        <f>0+Q165</f>
      </c>
      <c r="O165">
        <f>0+R165</f>
      </c>
      <c r="Q165">
        <f>0+I166+I170+I174+I178+I182+I186+I190+I194+I198+I202+I206+I210</f>
      </c>
      <c>
        <f>0+O166+O170+O174+O178+O182+O186+O190+O194+O198+O202+O206+O210</f>
      </c>
    </row>
    <row r="166" spans="1:16" ht="12.75">
      <c r="A166" s="25" t="s">
        <v>45</v>
      </c>
      <c s="29" t="s">
        <v>380</v>
      </c>
      <c s="29" t="s">
        <v>656</v>
      </c>
      <c s="25" t="s">
        <v>47</v>
      </c>
      <c s="30" t="s">
        <v>657</v>
      </c>
      <c s="31" t="s">
        <v>105</v>
      </c>
      <c s="32">
        <v>26.35</v>
      </c>
      <c s="33">
        <v>0</v>
      </c>
      <c s="34">
        <f>ROUND(ROUND(H166,2)*ROUND(G166,3),2)</f>
      </c>
      <c r="O166">
        <f>(I166*21)/100</f>
      </c>
      <c t="s">
        <v>23</v>
      </c>
    </row>
    <row r="167" spans="1:5" ht="12.75">
      <c r="A167" s="35" t="s">
        <v>50</v>
      </c>
      <c r="E167" s="36" t="s">
        <v>47</v>
      </c>
    </row>
    <row r="168" spans="1:5" ht="63.75">
      <c r="A168" s="37" t="s">
        <v>51</v>
      </c>
      <c r="E168" s="38" t="s">
        <v>658</v>
      </c>
    </row>
    <row r="169" spans="1:5" ht="127.5">
      <c r="A169" t="s">
        <v>53</v>
      </c>
      <c r="E169" s="36" t="s">
        <v>659</v>
      </c>
    </row>
    <row r="170" spans="1:16" ht="12.75">
      <c r="A170" s="25" t="s">
        <v>45</v>
      </c>
      <c s="29" t="s">
        <v>385</v>
      </c>
      <c s="29" t="s">
        <v>660</v>
      </c>
      <c s="25" t="s">
        <v>47</v>
      </c>
      <c s="30" t="s">
        <v>661</v>
      </c>
      <c s="31" t="s">
        <v>105</v>
      </c>
      <c s="32">
        <v>31</v>
      </c>
      <c s="33">
        <v>0</v>
      </c>
      <c s="34">
        <f>ROUND(ROUND(H170,2)*ROUND(G170,3),2)</f>
      </c>
      <c r="O170">
        <f>(I170*21)/100</f>
      </c>
      <c t="s">
        <v>23</v>
      </c>
    </row>
    <row r="171" spans="1:5" ht="12.75">
      <c r="A171" s="35" t="s">
        <v>50</v>
      </c>
      <c r="E171" s="36" t="s">
        <v>47</v>
      </c>
    </row>
    <row r="172" spans="1:5" ht="51">
      <c r="A172" s="37" t="s">
        <v>51</v>
      </c>
      <c r="E172" s="38" t="s">
        <v>662</v>
      </c>
    </row>
    <row r="173" spans="1:5" ht="51">
      <c r="A173" t="s">
        <v>53</v>
      </c>
      <c r="E173" s="36" t="s">
        <v>663</v>
      </c>
    </row>
    <row r="174" spans="1:16" ht="12.75">
      <c r="A174" s="25" t="s">
        <v>45</v>
      </c>
      <c s="29" t="s">
        <v>389</v>
      </c>
      <c s="29" t="s">
        <v>125</v>
      </c>
      <c s="25" t="s">
        <v>47</v>
      </c>
      <c s="30" t="s">
        <v>126</v>
      </c>
      <c s="31" t="s">
        <v>105</v>
      </c>
      <c s="32">
        <v>44.187</v>
      </c>
      <c s="33">
        <v>0</v>
      </c>
      <c s="34">
        <f>ROUND(ROUND(H174,2)*ROUND(G174,3),2)</f>
      </c>
      <c r="O174">
        <f>(I174*21)/100</f>
      </c>
      <c t="s">
        <v>23</v>
      </c>
    </row>
    <row r="175" spans="1:5" ht="12.75">
      <c r="A175" s="35" t="s">
        <v>50</v>
      </c>
      <c r="E175" s="36" t="s">
        <v>47</v>
      </c>
    </row>
    <row r="176" spans="1:5" ht="38.25">
      <c r="A176" s="37" t="s">
        <v>51</v>
      </c>
      <c r="E176" s="38" t="s">
        <v>664</v>
      </c>
    </row>
    <row r="177" spans="1:5" ht="38.25">
      <c r="A177" t="s">
        <v>53</v>
      </c>
      <c r="E177" s="36" t="s">
        <v>128</v>
      </c>
    </row>
    <row r="178" spans="1:16" ht="12.75">
      <c r="A178" s="25" t="s">
        <v>45</v>
      </c>
      <c s="29" t="s">
        <v>393</v>
      </c>
      <c s="29" t="s">
        <v>665</v>
      </c>
      <c s="25" t="s">
        <v>47</v>
      </c>
      <c s="30" t="s">
        <v>666</v>
      </c>
      <c s="31" t="s">
        <v>131</v>
      </c>
      <c s="32">
        <v>119.425</v>
      </c>
      <c s="33">
        <v>0</v>
      </c>
      <c s="34">
        <f>ROUND(ROUND(H178,2)*ROUND(G178,3),2)</f>
      </c>
      <c r="O178">
        <f>(I178*21)/100</f>
      </c>
      <c t="s">
        <v>23</v>
      </c>
    </row>
    <row r="179" spans="1:5" ht="12.75">
      <c r="A179" s="35" t="s">
        <v>50</v>
      </c>
      <c r="E179" s="36" t="s">
        <v>47</v>
      </c>
    </row>
    <row r="180" spans="1:5" ht="25.5">
      <c r="A180" s="37" t="s">
        <v>51</v>
      </c>
      <c r="E180" s="38" t="s">
        <v>667</v>
      </c>
    </row>
    <row r="181" spans="1:5" ht="38.25">
      <c r="A181" t="s">
        <v>53</v>
      </c>
      <c r="E181" s="36" t="s">
        <v>128</v>
      </c>
    </row>
    <row r="182" spans="1:16" ht="12.75">
      <c r="A182" s="25" t="s">
        <v>45</v>
      </c>
      <c s="29" t="s">
        <v>398</v>
      </c>
      <c s="29" t="s">
        <v>668</v>
      </c>
      <c s="25" t="s">
        <v>47</v>
      </c>
      <c s="30" t="s">
        <v>669</v>
      </c>
      <c s="31" t="s">
        <v>131</v>
      </c>
      <c s="32">
        <v>105</v>
      </c>
      <c s="33">
        <v>0</v>
      </c>
      <c s="34">
        <f>ROUND(ROUND(H182,2)*ROUND(G182,3),2)</f>
      </c>
      <c r="O182">
        <f>(I182*21)/100</f>
      </c>
      <c t="s">
        <v>23</v>
      </c>
    </row>
    <row r="183" spans="1:5" ht="12.75">
      <c r="A183" s="35" t="s">
        <v>50</v>
      </c>
      <c r="E183" s="36" t="s">
        <v>47</v>
      </c>
    </row>
    <row r="184" spans="1:5" ht="25.5">
      <c r="A184" s="37" t="s">
        <v>51</v>
      </c>
      <c r="E184" s="38" t="s">
        <v>670</v>
      </c>
    </row>
    <row r="185" spans="1:5" ht="51">
      <c r="A185" t="s">
        <v>53</v>
      </c>
      <c r="E185" s="36" t="s">
        <v>133</v>
      </c>
    </row>
    <row r="186" spans="1:16" ht="12.75">
      <c r="A186" s="25" t="s">
        <v>45</v>
      </c>
      <c s="29" t="s">
        <v>403</v>
      </c>
      <c s="29" t="s">
        <v>129</v>
      </c>
      <c s="25" t="s">
        <v>47</v>
      </c>
      <c s="30" t="s">
        <v>130</v>
      </c>
      <c s="31" t="s">
        <v>131</v>
      </c>
      <c s="32">
        <v>495.075</v>
      </c>
      <c s="33">
        <v>0</v>
      </c>
      <c s="34">
        <f>ROUND(ROUND(H186,2)*ROUND(G186,3),2)</f>
      </c>
      <c r="O186">
        <f>(I186*21)/100</f>
      </c>
      <c t="s">
        <v>23</v>
      </c>
    </row>
    <row r="187" spans="1:5" ht="12.75">
      <c r="A187" s="35" t="s">
        <v>50</v>
      </c>
      <c r="E187" s="36" t="s">
        <v>47</v>
      </c>
    </row>
    <row r="188" spans="1:5" ht="63.75">
      <c r="A188" s="37" t="s">
        <v>51</v>
      </c>
      <c r="E188" s="38" t="s">
        <v>671</v>
      </c>
    </row>
    <row r="189" spans="1:5" ht="51">
      <c r="A189" t="s">
        <v>53</v>
      </c>
      <c r="E189" s="36" t="s">
        <v>133</v>
      </c>
    </row>
    <row r="190" spans="1:16" ht="12.75">
      <c r="A190" s="25" t="s">
        <v>45</v>
      </c>
      <c s="29" t="s">
        <v>408</v>
      </c>
      <c s="29" t="s">
        <v>672</v>
      </c>
      <c s="25" t="s">
        <v>47</v>
      </c>
      <c s="30" t="s">
        <v>673</v>
      </c>
      <c s="31" t="s">
        <v>131</v>
      </c>
      <c s="32">
        <v>246.33</v>
      </c>
      <c s="33">
        <v>0</v>
      </c>
      <c s="34">
        <f>ROUND(ROUND(H190,2)*ROUND(G190,3),2)</f>
      </c>
      <c r="O190">
        <f>(I190*21)/100</f>
      </c>
      <c t="s">
        <v>23</v>
      </c>
    </row>
    <row r="191" spans="1:5" ht="12.75">
      <c r="A191" s="35" t="s">
        <v>50</v>
      </c>
      <c r="E191" s="36" t="s">
        <v>47</v>
      </c>
    </row>
    <row r="192" spans="1:5" ht="63.75">
      <c r="A192" s="37" t="s">
        <v>51</v>
      </c>
      <c r="E192" s="38" t="s">
        <v>674</v>
      </c>
    </row>
    <row r="193" spans="1:5" ht="140.25">
      <c r="A193" t="s">
        <v>53</v>
      </c>
      <c r="E193" s="36" t="s">
        <v>137</v>
      </c>
    </row>
    <row r="194" spans="1:16" ht="12.75">
      <c r="A194" s="25" t="s">
        <v>45</v>
      </c>
      <c s="29" t="s">
        <v>413</v>
      </c>
      <c s="29" t="s">
        <v>675</v>
      </c>
      <c s="25" t="s">
        <v>47</v>
      </c>
      <c s="30" t="s">
        <v>676</v>
      </c>
      <c s="31" t="s">
        <v>131</v>
      </c>
      <c s="32">
        <v>248.745</v>
      </c>
      <c s="33">
        <v>0</v>
      </c>
      <c s="34">
        <f>ROUND(ROUND(H194,2)*ROUND(G194,3),2)</f>
      </c>
      <c r="O194">
        <f>(I194*21)/100</f>
      </c>
      <c t="s">
        <v>23</v>
      </c>
    </row>
    <row r="195" spans="1:5" ht="12.75">
      <c r="A195" s="35" t="s">
        <v>50</v>
      </c>
      <c r="E195" s="36" t="s">
        <v>47</v>
      </c>
    </row>
    <row r="196" spans="1:5" ht="63.75">
      <c r="A196" s="37" t="s">
        <v>51</v>
      </c>
      <c r="E196" s="38" t="s">
        <v>677</v>
      </c>
    </row>
    <row r="197" spans="1:5" ht="140.25">
      <c r="A197" t="s">
        <v>53</v>
      </c>
      <c r="E197" s="36" t="s">
        <v>137</v>
      </c>
    </row>
    <row r="198" spans="1:16" ht="25.5">
      <c r="A198" s="25" t="s">
        <v>45</v>
      </c>
      <c s="29" t="s">
        <v>418</v>
      </c>
      <c s="29" t="s">
        <v>678</v>
      </c>
      <c s="25" t="s">
        <v>47</v>
      </c>
      <c s="30" t="s">
        <v>679</v>
      </c>
      <c s="31" t="s">
        <v>131</v>
      </c>
      <c s="32">
        <v>105</v>
      </c>
      <c s="33">
        <v>0</v>
      </c>
      <c s="34">
        <f>ROUND(ROUND(H198,2)*ROUND(G198,3),2)</f>
      </c>
      <c r="O198">
        <f>(I198*21)/100</f>
      </c>
      <c t="s">
        <v>23</v>
      </c>
    </row>
    <row r="199" spans="1:5" ht="12.75">
      <c r="A199" s="35" t="s">
        <v>50</v>
      </c>
      <c r="E199" s="36" t="s">
        <v>47</v>
      </c>
    </row>
    <row r="200" spans="1:5" ht="63.75">
      <c r="A200" s="37" t="s">
        <v>51</v>
      </c>
      <c r="E200" s="38" t="s">
        <v>680</v>
      </c>
    </row>
    <row r="201" spans="1:5" ht="140.25">
      <c r="A201" t="s">
        <v>53</v>
      </c>
      <c r="E201" s="36" t="s">
        <v>137</v>
      </c>
    </row>
    <row r="202" spans="1:16" ht="12.75">
      <c r="A202" s="25" t="s">
        <v>45</v>
      </c>
      <c s="29" t="s">
        <v>422</v>
      </c>
      <c s="29" t="s">
        <v>371</v>
      </c>
      <c s="25" t="s">
        <v>56</v>
      </c>
      <c s="30" t="s">
        <v>372</v>
      </c>
      <c s="31" t="s">
        <v>105</v>
      </c>
      <c s="32">
        <v>18.796</v>
      </c>
      <c s="33">
        <v>0</v>
      </c>
      <c s="34">
        <f>ROUND(ROUND(H202,2)*ROUND(G202,3),2)</f>
      </c>
      <c r="O202">
        <f>(I202*21)/100</f>
      </c>
      <c t="s">
        <v>23</v>
      </c>
    </row>
    <row r="203" spans="1:5" ht="12.75">
      <c r="A203" s="35" t="s">
        <v>50</v>
      </c>
      <c r="E203" s="36" t="s">
        <v>47</v>
      </c>
    </row>
    <row r="204" spans="1:5" ht="51">
      <c r="A204" s="37" t="s">
        <v>51</v>
      </c>
      <c r="E204" s="38" t="s">
        <v>681</v>
      </c>
    </row>
    <row r="205" spans="1:5" ht="140.25">
      <c r="A205" t="s">
        <v>53</v>
      </c>
      <c r="E205" s="36" t="s">
        <v>137</v>
      </c>
    </row>
    <row r="206" spans="1:16" ht="12.75">
      <c r="A206" s="25" t="s">
        <v>45</v>
      </c>
      <c s="29" t="s">
        <v>427</v>
      </c>
      <c s="29" t="s">
        <v>375</v>
      </c>
      <c s="25" t="s">
        <v>56</v>
      </c>
      <c s="30" t="s">
        <v>376</v>
      </c>
      <c s="31" t="s">
        <v>131</v>
      </c>
      <c s="32">
        <v>589</v>
      </c>
      <c s="33">
        <v>0</v>
      </c>
      <c s="34">
        <f>ROUND(ROUND(H206,2)*ROUND(G206,3),2)</f>
      </c>
      <c r="O206">
        <f>(I206*21)/100</f>
      </c>
      <c t="s">
        <v>23</v>
      </c>
    </row>
    <row r="207" spans="1:5" ht="12.75">
      <c r="A207" s="35" t="s">
        <v>50</v>
      </c>
      <c r="E207" s="36" t="s">
        <v>47</v>
      </c>
    </row>
    <row r="208" spans="1:5" ht="89.25">
      <c r="A208" s="37" t="s">
        <v>51</v>
      </c>
      <c r="E208" s="38" t="s">
        <v>682</v>
      </c>
    </row>
    <row r="209" spans="1:5" ht="140.25">
      <c r="A209" t="s">
        <v>53</v>
      </c>
      <c r="E209" s="36" t="s">
        <v>378</v>
      </c>
    </row>
    <row r="210" spans="1:16" ht="12.75">
      <c r="A210" s="25" t="s">
        <v>45</v>
      </c>
      <c s="29" t="s">
        <v>432</v>
      </c>
      <c s="29" t="s">
        <v>683</v>
      </c>
      <c s="25" t="s">
        <v>47</v>
      </c>
      <c s="30" t="s">
        <v>684</v>
      </c>
      <c s="31" t="s">
        <v>131</v>
      </c>
      <c s="32">
        <v>7.425</v>
      </c>
      <c s="33">
        <v>0</v>
      </c>
      <c s="34">
        <f>ROUND(ROUND(H210,2)*ROUND(G210,3),2)</f>
      </c>
      <c r="O210">
        <f>(I210*21)/100</f>
      </c>
      <c t="s">
        <v>23</v>
      </c>
    </row>
    <row r="211" spans="1:5" ht="12.75">
      <c r="A211" s="35" t="s">
        <v>50</v>
      </c>
      <c r="E211" s="36" t="s">
        <v>47</v>
      </c>
    </row>
    <row r="212" spans="1:5" ht="25.5">
      <c r="A212" s="37" t="s">
        <v>51</v>
      </c>
      <c r="E212" s="38" t="s">
        <v>685</v>
      </c>
    </row>
    <row r="213" spans="1:5" ht="153">
      <c r="A213" t="s">
        <v>53</v>
      </c>
      <c r="E213" s="36" t="s">
        <v>686</v>
      </c>
    </row>
    <row r="214" spans="1:18" ht="12.75" customHeight="1">
      <c r="A214" s="6" t="s">
        <v>43</v>
      </c>
      <c s="6"/>
      <c s="41" t="s">
        <v>37</v>
      </c>
      <c s="6"/>
      <c s="27" t="s">
        <v>379</v>
      </c>
      <c s="6"/>
      <c s="6"/>
      <c s="6"/>
      <c s="42">
        <f>0+Q214</f>
      </c>
      <c r="O214">
        <f>0+R214</f>
      </c>
      <c r="Q214">
        <f>0+I215+I219+I223+I227+I231</f>
      </c>
      <c>
        <f>0+O215+O219+O223+O227+O231</f>
      </c>
    </row>
    <row r="215" spans="1:16" ht="25.5">
      <c r="A215" s="25" t="s">
        <v>45</v>
      </c>
      <c s="29" t="s">
        <v>437</v>
      </c>
      <c s="29" t="s">
        <v>381</v>
      </c>
      <c s="25" t="s">
        <v>47</v>
      </c>
      <c s="30" t="s">
        <v>382</v>
      </c>
      <c s="31" t="s">
        <v>131</v>
      </c>
      <c s="32">
        <v>120.5</v>
      </c>
      <c s="33">
        <v>0</v>
      </c>
      <c s="34">
        <f>ROUND(ROUND(H215,2)*ROUND(G215,3),2)</f>
      </c>
      <c r="O215">
        <f>(I215*21)/100</f>
      </c>
      <c t="s">
        <v>23</v>
      </c>
    </row>
    <row r="216" spans="1:5" ht="12.75">
      <c r="A216" s="35" t="s">
        <v>50</v>
      </c>
      <c r="E216" s="36" t="s">
        <v>47</v>
      </c>
    </row>
    <row r="217" spans="1:5" ht="89.25">
      <c r="A217" s="37" t="s">
        <v>51</v>
      </c>
      <c r="E217" s="38" t="s">
        <v>687</v>
      </c>
    </row>
    <row r="218" spans="1:5" ht="76.5">
      <c r="A218" t="s">
        <v>53</v>
      </c>
      <c r="E218" s="36" t="s">
        <v>384</v>
      </c>
    </row>
    <row r="219" spans="1:16" ht="12.75">
      <c r="A219" s="25" t="s">
        <v>45</v>
      </c>
      <c s="29" t="s">
        <v>441</v>
      </c>
      <c s="29" t="s">
        <v>386</v>
      </c>
      <c s="25" t="s">
        <v>47</v>
      </c>
      <c s="30" t="s">
        <v>387</v>
      </c>
      <c s="31" t="s">
        <v>131</v>
      </c>
      <c s="32">
        <v>120.5</v>
      </c>
      <c s="33">
        <v>0</v>
      </c>
      <c s="34">
        <f>ROUND(ROUND(H219,2)*ROUND(G219,3),2)</f>
      </c>
      <c r="O219">
        <f>(I219*21)/100</f>
      </c>
      <c t="s">
        <v>23</v>
      </c>
    </row>
    <row r="220" spans="1:5" ht="12.75">
      <c r="A220" s="35" t="s">
        <v>50</v>
      </c>
      <c r="E220" s="36" t="s">
        <v>47</v>
      </c>
    </row>
    <row r="221" spans="1:5" ht="89.25">
      <c r="A221" s="37" t="s">
        <v>51</v>
      </c>
      <c r="E221" s="38" t="s">
        <v>688</v>
      </c>
    </row>
    <row r="222" spans="1:5" ht="76.5">
      <c r="A222" t="s">
        <v>53</v>
      </c>
      <c r="E222" s="36" t="s">
        <v>384</v>
      </c>
    </row>
    <row r="223" spans="1:16" ht="12.75">
      <c r="A223" s="25" t="s">
        <v>45</v>
      </c>
      <c s="29" t="s">
        <v>445</v>
      </c>
      <c s="29" t="s">
        <v>390</v>
      </c>
      <c s="25" t="s">
        <v>47</v>
      </c>
      <c s="30" t="s">
        <v>391</v>
      </c>
      <c s="31" t="s">
        <v>131</v>
      </c>
      <c s="32">
        <v>120.5</v>
      </c>
      <c s="33">
        <v>0</v>
      </c>
      <c s="34">
        <f>ROUND(ROUND(H223,2)*ROUND(G223,3),2)</f>
      </c>
      <c r="O223">
        <f>(I223*21)/100</f>
      </c>
      <c t="s">
        <v>23</v>
      </c>
    </row>
    <row r="224" spans="1:5" ht="12.75">
      <c r="A224" s="35" t="s">
        <v>50</v>
      </c>
      <c r="E224" s="36" t="s">
        <v>47</v>
      </c>
    </row>
    <row r="225" spans="1:5" ht="89.25">
      <c r="A225" s="37" t="s">
        <v>51</v>
      </c>
      <c r="E225" s="38" t="s">
        <v>689</v>
      </c>
    </row>
    <row r="226" spans="1:5" ht="76.5">
      <c r="A226" t="s">
        <v>53</v>
      </c>
      <c r="E226" s="36" t="s">
        <v>384</v>
      </c>
    </row>
    <row r="227" spans="1:16" ht="12.75">
      <c r="A227" s="25" t="s">
        <v>45</v>
      </c>
      <c s="29" t="s">
        <v>450</v>
      </c>
      <c s="29" t="s">
        <v>394</v>
      </c>
      <c s="25" t="s">
        <v>47</v>
      </c>
      <c s="30" t="s">
        <v>395</v>
      </c>
      <c s="31" t="s">
        <v>131</v>
      </c>
      <c s="32">
        <v>120.5</v>
      </c>
      <c s="33">
        <v>0</v>
      </c>
      <c s="34">
        <f>ROUND(ROUND(H227,2)*ROUND(G227,3),2)</f>
      </c>
      <c r="O227">
        <f>(I227*21)/100</f>
      </c>
      <c t="s">
        <v>23</v>
      </c>
    </row>
    <row r="228" spans="1:5" ht="12.75">
      <c r="A228" s="35" t="s">
        <v>50</v>
      </c>
      <c r="E228" s="36" t="s">
        <v>47</v>
      </c>
    </row>
    <row r="229" spans="1:5" ht="89.25">
      <c r="A229" s="37" t="s">
        <v>51</v>
      </c>
      <c r="E229" s="38" t="s">
        <v>690</v>
      </c>
    </row>
    <row r="230" spans="1:5" ht="63.75">
      <c r="A230" t="s">
        <v>53</v>
      </c>
      <c r="E230" s="36" t="s">
        <v>397</v>
      </c>
    </row>
    <row r="231" spans="1:16" ht="12.75">
      <c r="A231" s="25" t="s">
        <v>45</v>
      </c>
      <c s="29" t="s">
        <v>455</v>
      </c>
      <c s="29" t="s">
        <v>399</v>
      </c>
      <c s="25" t="s">
        <v>47</v>
      </c>
      <c s="30" t="s">
        <v>400</v>
      </c>
      <c s="31" t="s">
        <v>131</v>
      </c>
      <c s="32">
        <v>120.5</v>
      </c>
      <c s="33">
        <v>0</v>
      </c>
      <c s="34">
        <f>ROUND(ROUND(H231,2)*ROUND(G231,3),2)</f>
      </c>
      <c r="O231">
        <f>(I231*21)/100</f>
      </c>
      <c t="s">
        <v>23</v>
      </c>
    </row>
    <row r="232" spans="1:5" ht="12.75">
      <c r="A232" s="35" t="s">
        <v>50</v>
      </c>
      <c r="E232" s="36" t="s">
        <v>47</v>
      </c>
    </row>
    <row r="233" spans="1:5" ht="89.25">
      <c r="A233" s="37" t="s">
        <v>51</v>
      </c>
      <c r="E233" s="38" t="s">
        <v>691</v>
      </c>
    </row>
    <row r="234" spans="1:5" ht="63.75">
      <c r="A234" t="s">
        <v>53</v>
      </c>
      <c r="E234" s="36" t="s">
        <v>397</v>
      </c>
    </row>
    <row r="235" spans="1:18" ht="12.75" customHeight="1">
      <c r="A235" s="6" t="s">
        <v>43</v>
      </c>
      <c s="6"/>
      <c s="41" t="s">
        <v>74</v>
      </c>
      <c s="6"/>
      <c s="27" t="s">
        <v>402</v>
      </c>
      <c s="6"/>
      <c s="6"/>
      <c s="6"/>
      <c s="42">
        <f>0+Q235</f>
      </c>
      <c r="O235">
        <f>0+R235</f>
      </c>
      <c r="Q235">
        <f>0+I236+I240+I244+I248+I252+I256+I260+I264</f>
      </c>
      <c>
        <f>0+O236+O240+O244+O248+O252+O256+O260+O264</f>
      </c>
    </row>
    <row r="236" spans="1:16" ht="25.5">
      <c r="A236" s="25" t="s">
        <v>45</v>
      </c>
      <c s="29" t="s">
        <v>460</v>
      </c>
      <c s="29" t="s">
        <v>404</v>
      </c>
      <c s="25" t="s">
        <v>47</v>
      </c>
      <c s="30" t="s">
        <v>405</v>
      </c>
      <c s="31" t="s">
        <v>131</v>
      </c>
      <c s="32">
        <v>24.65</v>
      </c>
      <c s="33">
        <v>0</v>
      </c>
      <c s="34">
        <f>ROUND(ROUND(H236,2)*ROUND(G236,3),2)</f>
      </c>
      <c r="O236">
        <f>(I236*21)/100</f>
      </c>
      <c t="s">
        <v>23</v>
      </c>
    </row>
    <row r="237" spans="1:5" ht="12.75">
      <c r="A237" s="35" t="s">
        <v>50</v>
      </c>
      <c r="E237" s="36" t="s">
        <v>47</v>
      </c>
    </row>
    <row r="238" spans="1:5" ht="51">
      <c r="A238" s="37" t="s">
        <v>51</v>
      </c>
      <c r="E238" s="38" t="s">
        <v>692</v>
      </c>
    </row>
    <row r="239" spans="1:5" ht="191.25">
      <c r="A239" t="s">
        <v>53</v>
      </c>
      <c r="E239" s="36" t="s">
        <v>407</v>
      </c>
    </row>
    <row r="240" spans="1:16" ht="25.5">
      <c r="A240" s="25" t="s">
        <v>45</v>
      </c>
      <c s="29" t="s">
        <v>465</v>
      </c>
      <c s="29" t="s">
        <v>409</v>
      </c>
      <c s="25" t="s">
        <v>47</v>
      </c>
      <c s="30" t="s">
        <v>410</v>
      </c>
      <c s="31" t="s">
        <v>131</v>
      </c>
      <c s="32">
        <v>829.52</v>
      </c>
      <c s="33">
        <v>0</v>
      </c>
      <c s="34">
        <f>ROUND(ROUND(H240,2)*ROUND(G240,3),2)</f>
      </c>
      <c r="O240">
        <f>(I240*21)/100</f>
      </c>
      <c t="s">
        <v>23</v>
      </c>
    </row>
    <row r="241" spans="1:5" ht="12.75">
      <c r="A241" s="35" t="s">
        <v>50</v>
      </c>
      <c r="E241" s="36" t="s">
        <v>47</v>
      </c>
    </row>
    <row r="242" spans="1:5" ht="25.5">
      <c r="A242" s="37" t="s">
        <v>51</v>
      </c>
      <c r="E242" s="38" t="s">
        <v>693</v>
      </c>
    </row>
    <row r="243" spans="1:5" ht="204">
      <c r="A243" t="s">
        <v>53</v>
      </c>
      <c r="E243" s="36" t="s">
        <v>412</v>
      </c>
    </row>
    <row r="244" spans="1:16" ht="12.75">
      <c r="A244" s="25" t="s">
        <v>45</v>
      </c>
      <c s="29" t="s">
        <v>469</v>
      </c>
      <c s="29" t="s">
        <v>414</v>
      </c>
      <c s="25" t="s">
        <v>47</v>
      </c>
      <c s="30" t="s">
        <v>415</v>
      </c>
      <c s="31" t="s">
        <v>131</v>
      </c>
      <c s="32">
        <v>257.69</v>
      </c>
      <c s="33">
        <v>0</v>
      </c>
      <c s="34">
        <f>ROUND(ROUND(H244,2)*ROUND(G244,3),2)</f>
      </c>
      <c r="O244">
        <f>(I244*21)/100</f>
      </c>
      <c t="s">
        <v>23</v>
      </c>
    </row>
    <row r="245" spans="1:5" ht="12.75">
      <c r="A245" s="35" t="s">
        <v>50</v>
      </c>
      <c r="E245" s="36" t="s">
        <v>47</v>
      </c>
    </row>
    <row r="246" spans="1:5" ht="38.25">
      <c r="A246" s="37" t="s">
        <v>51</v>
      </c>
      <c r="E246" s="38" t="s">
        <v>694</v>
      </c>
    </row>
    <row r="247" spans="1:5" ht="38.25">
      <c r="A247" t="s">
        <v>53</v>
      </c>
      <c r="E247" s="36" t="s">
        <v>417</v>
      </c>
    </row>
    <row r="248" spans="1:16" ht="12.75">
      <c r="A248" s="25" t="s">
        <v>45</v>
      </c>
      <c s="29" t="s">
        <v>474</v>
      </c>
      <c s="29" t="s">
        <v>419</v>
      </c>
      <c s="25" t="s">
        <v>47</v>
      </c>
      <c s="30" t="s">
        <v>420</v>
      </c>
      <c s="31" t="s">
        <v>131</v>
      </c>
      <c s="32">
        <v>1225.12</v>
      </c>
      <c s="33">
        <v>0</v>
      </c>
      <c s="34">
        <f>ROUND(ROUND(H248,2)*ROUND(G248,3),2)</f>
      </c>
      <c r="O248">
        <f>(I248*21)/100</f>
      </c>
      <c t="s">
        <v>23</v>
      </c>
    </row>
    <row r="249" spans="1:5" ht="12.75">
      <c r="A249" s="35" t="s">
        <v>50</v>
      </c>
      <c r="E249" s="36" t="s">
        <v>47</v>
      </c>
    </row>
    <row r="250" spans="1:5" ht="25.5">
      <c r="A250" s="37" t="s">
        <v>51</v>
      </c>
      <c r="E250" s="38" t="s">
        <v>695</v>
      </c>
    </row>
    <row r="251" spans="1:5" ht="38.25">
      <c r="A251" t="s">
        <v>53</v>
      </c>
      <c r="E251" s="36" t="s">
        <v>417</v>
      </c>
    </row>
    <row r="252" spans="1:16" ht="12.75">
      <c r="A252" s="25" t="s">
        <v>45</v>
      </c>
      <c s="29" t="s">
        <v>476</v>
      </c>
      <c s="29" t="s">
        <v>696</v>
      </c>
      <c s="25" t="s">
        <v>56</v>
      </c>
      <c s="30" t="s">
        <v>697</v>
      </c>
      <c s="31" t="s">
        <v>197</v>
      </c>
      <c s="32">
        <v>43.75</v>
      </c>
      <c s="33">
        <v>0</v>
      </c>
      <c s="34">
        <f>ROUND(ROUND(H252,2)*ROUND(G252,3),2)</f>
      </c>
      <c r="O252">
        <f>(I252*21)/100</f>
      </c>
      <c t="s">
        <v>23</v>
      </c>
    </row>
    <row r="253" spans="1:5" ht="12.75">
      <c r="A253" s="35" t="s">
        <v>50</v>
      </c>
      <c r="E253" s="36" t="s">
        <v>47</v>
      </c>
    </row>
    <row r="254" spans="1:5" ht="165.75">
      <c r="A254" s="37" t="s">
        <v>51</v>
      </c>
      <c r="E254" s="38" t="s">
        <v>698</v>
      </c>
    </row>
    <row r="255" spans="1:5" ht="191.25">
      <c r="A255" t="s">
        <v>53</v>
      </c>
      <c r="E255" s="36" t="s">
        <v>699</v>
      </c>
    </row>
    <row r="256" spans="1:16" ht="12.75">
      <c r="A256" s="25" t="s">
        <v>45</v>
      </c>
      <c s="29" t="s">
        <v>481</v>
      </c>
      <c s="29" t="s">
        <v>423</v>
      </c>
      <c s="25" t="s">
        <v>47</v>
      </c>
      <c s="30" t="s">
        <v>424</v>
      </c>
      <c s="31" t="s">
        <v>131</v>
      </c>
      <c s="32">
        <v>10.92</v>
      </c>
      <c s="33">
        <v>0</v>
      </c>
      <c s="34">
        <f>ROUND(ROUND(H256,2)*ROUND(G256,3),2)</f>
      </c>
      <c r="O256">
        <f>(I256*21)/100</f>
      </c>
      <c t="s">
        <v>23</v>
      </c>
    </row>
    <row r="257" spans="1:5" ht="12.75">
      <c r="A257" s="35" t="s">
        <v>50</v>
      </c>
      <c r="E257" s="36" t="s">
        <v>47</v>
      </c>
    </row>
    <row r="258" spans="1:5" ht="63.75">
      <c r="A258" s="37" t="s">
        <v>51</v>
      </c>
      <c r="E258" s="38" t="s">
        <v>700</v>
      </c>
    </row>
    <row r="259" spans="1:5" ht="102">
      <c r="A259" t="s">
        <v>53</v>
      </c>
      <c r="E259" s="36" t="s">
        <v>426</v>
      </c>
    </row>
    <row r="260" spans="1:16" ht="12.75">
      <c r="A260" s="25" t="s">
        <v>45</v>
      </c>
      <c s="29" t="s">
        <v>485</v>
      </c>
      <c s="29" t="s">
        <v>433</v>
      </c>
      <c s="25" t="s">
        <v>47</v>
      </c>
      <c s="30" t="s">
        <v>434</v>
      </c>
      <c s="31" t="s">
        <v>131</v>
      </c>
      <c s="32">
        <v>290.345</v>
      </c>
      <c s="33">
        <v>0</v>
      </c>
      <c s="34">
        <f>ROUND(ROUND(H260,2)*ROUND(G260,3),2)</f>
      </c>
      <c r="O260">
        <f>(I260*21)/100</f>
      </c>
      <c t="s">
        <v>23</v>
      </c>
    </row>
    <row r="261" spans="1:5" ht="12.75">
      <c r="A261" s="35" t="s">
        <v>50</v>
      </c>
      <c r="E261" s="36" t="s">
        <v>47</v>
      </c>
    </row>
    <row r="262" spans="1:5" ht="51">
      <c r="A262" s="37" t="s">
        <v>51</v>
      </c>
      <c r="E262" s="38" t="s">
        <v>701</v>
      </c>
    </row>
    <row r="263" spans="1:5" ht="51">
      <c r="A263" t="s">
        <v>53</v>
      </c>
      <c r="E263" s="36" t="s">
        <v>436</v>
      </c>
    </row>
    <row r="264" spans="1:16" ht="12.75">
      <c r="A264" s="25" t="s">
        <v>45</v>
      </c>
      <c s="29" t="s">
        <v>490</v>
      </c>
      <c s="29" t="s">
        <v>438</v>
      </c>
      <c s="25" t="s">
        <v>47</v>
      </c>
      <c s="30" t="s">
        <v>439</v>
      </c>
      <c s="31" t="s">
        <v>131</v>
      </c>
      <c s="32">
        <v>110.5</v>
      </c>
      <c s="33">
        <v>0</v>
      </c>
      <c s="34">
        <f>ROUND(ROUND(H264,2)*ROUND(G264,3),2)</f>
      </c>
      <c r="O264">
        <f>(I264*21)/100</f>
      </c>
      <c t="s">
        <v>23</v>
      </c>
    </row>
    <row r="265" spans="1:5" ht="12.75">
      <c r="A265" s="35" t="s">
        <v>50</v>
      </c>
      <c r="E265" s="36" t="s">
        <v>47</v>
      </c>
    </row>
    <row r="266" spans="1:5" ht="12.75">
      <c r="A266" s="37" t="s">
        <v>51</v>
      </c>
      <c r="E266" s="38" t="s">
        <v>702</v>
      </c>
    </row>
    <row r="267" spans="1:5" ht="51">
      <c r="A267" t="s">
        <v>53</v>
      </c>
      <c r="E267" s="36" t="s">
        <v>436</v>
      </c>
    </row>
    <row r="268" spans="1:18" ht="12.75" customHeight="1">
      <c r="A268" s="6" t="s">
        <v>43</v>
      </c>
      <c s="6"/>
      <c s="41" t="s">
        <v>79</v>
      </c>
      <c s="6"/>
      <c s="27" t="s">
        <v>449</v>
      </c>
      <c s="6"/>
      <c s="6"/>
      <c s="6"/>
      <c s="42">
        <f>0+Q268</f>
      </c>
      <c r="O268">
        <f>0+R268</f>
      </c>
      <c r="Q268">
        <f>0+I269+I273+I277+I281+I285</f>
      </c>
      <c>
        <f>0+O269+O273+O277+O281+O285</f>
      </c>
    </row>
    <row r="269" spans="1:16" ht="12.75">
      <c r="A269" s="25" t="s">
        <v>45</v>
      </c>
      <c s="29" t="s">
        <v>494</v>
      </c>
      <c s="29" t="s">
        <v>703</v>
      </c>
      <c s="25" t="s">
        <v>47</v>
      </c>
      <c s="30" t="s">
        <v>704</v>
      </c>
      <c s="31" t="s">
        <v>197</v>
      </c>
      <c s="32">
        <v>47</v>
      </c>
      <c s="33">
        <v>0</v>
      </c>
      <c s="34">
        <f>ROUND(ROUND(H269,2)*ROUND(G269,3),2)</f>
      </c>
      <c r="O269">
        <f>(I269*21)/100</f>
      </c>
      <c t="s">
        <v>23</v>
      </c>
    </row>
    <row r="270" spans="1:5" ht="12.75">
      <c r="A270" s="35" t="s">
        <v>50</v>
      </c>
      <c r="E270" s="36" t="s">
        <v>47</v>
      </c>
    </row>
    <row r="271" spans="1:5" ht="12.75">
      <c r="A271" s="37" t="s">
        <v>51</v>
      </c>
      <c r="E271" s="38" t="s">
        <v>705</v>
      </c>
    </row>
    <row r="272" spans="1:5" ht="255">
      <c r="A272" t="s">
        <v>53</v>
      </c>
      <c r="E272" s="36" t="s">
        <v>706</v>
      </c>
    </row>
    <row r="273" spans="1:16" ht="12.75">
      <c r="A273" s="25" t="s">
        <v>45</v>
      </c>
      <c s="29" t="s">
        <v>499</v>
      </c>
      <c s="29" t="s">
        <v>707</v>
      </c>
      <c s="25" t="s">
        <v>47</v>
      </c>
      <c s="30" t="s">
        <v>708</v>
      </c>
      <c s="31" t="s">
        <v>197</v>
      </c>
      <c s="32">
        <v>32</v>
      </c>
      <c s="33">
        <v>0</v>
      </c>
      <c s="34">
        <f>ROUND(ROUND(H273,2)*ROUND(G273,3),2)</f>
      </c>
      <c r="O273">
        <f>(I273*21)/100</f>
      </c>
      <c t="s">
        <v>23</v>
      </c>
    </row>
    <row r="274" spans="1:5" ht="12.75">
      <c r="A274" s="35" t="s">
        <v>50</v>
      </c>
      <c r="E274" s="36" t="s">
        <v>47</v>
      </c>
    </row>
    <row r="275" spans="1:5" ht="12.75">
      <c r="A275" s="37" t="s">
        <v>51</v>
      </c>
      <c r="E275" s="38" t="s">
        <v>709</v>
      </c>
    </row>
    <row r="276" spans="1:5" ht="242.25">
      <c r="A276" t="s">
        <v>53</v>
      </c>
      <c r="E276" s="36" t="s">
        <v>710</v>
      </c>
    </row>
    <row r="277" spans="1:16" ht="12.75">
      <c r="A277" s="25" t="s">
        <v>45</v>
      </c>
      <c s="29" t="s">
        <v>503</v>
      </c>
      <c s="29" t="s">
        <v>451</v>
      </c>
      <c s="25" t="s">
        <v>47</v>
      </c>
      <c s="30" t="s">
        <v>452</v>
      </c>
      <c s="31" t="s">
        <v>197</v>
      </c>
      <c s="32">
        <v>30.5</v>
      </c>
      <c s="33">
        <v>0</v>
      </c>
      <c s="34">
        <f>ROUND(ROUND(H277,2)*ROUND(G277,3),2)</f>
      </c>
      <c r="O277">
        <f>(I277*21)/100</f>
      </c>
      <c t="s">
        <v>23</v>
      </c>
    </row>
    <row r="278" spans="1:5" ht="12.75">
      <c r="A278" s="35" t="s">
        <v>50</v>
      </c>
      <c r="E278" s="36" t="s">
        <v>47</v>
      </c>
    </row>
    <row r="279" spans="1:5" ht="12.75">
      <c r="A279" s="37" t="s">
        <v>51</v>
      </c>
      <c r="E279" s="38" t="s">
        <v>711</v>
      </c>
    </row>
    <row r="280" spans="1:5" ht="242.25">
      <c r="A280" t="s">
        <v>53</v>
      </c>
      <c r="E280" s="36" t="s">
        <v>454</v>
      </c>
    </row>
    <row r="281" spans="1:16" ht="12.75">
      <c r="A281" s="25" t="s">
        <v>45</v>
      </c>
      <c s="29" t="s">
        <v>508</v>
      </c>
      <c s="29" t="s">
        <v>712</v>
      </c>
      <c s="25" t="s">
        <v>47</v>
      </c>
      <c s="30" t="s">
        <v>713</v>
      </c>
      <c s="31" t="s">
        <v>144</v>
      </c>
      <c s="32">
        <v>4</v>
      </c>
      <c s="33">
        <v>0</v>
      </c>
      <c s="34">
        <f>ROUND(ROUND(H281,2)*ROUND(G281,3),2)</f>
      </c>
      <c r="O281">
        <f>(I281*21)/100</f>
      </c>
      <c t="s">
        <v>23</v>
      </c>
    </row>
    <row r="282" spans="1:5" ht="12.75">
      <c r="A282" s="35" t="s">
        <v>50</v>
      </c>
      <c r="E282" s="36" t="s">
        <v>47</v>
      </c>
    </row>
    <row r="283" spans="1:5" ht="25.5">
      <c r="A283" s="37" t="s">
        <v>51</v>
      </c>
      <c r="E283" s="38" t="s">
        <v>714</v>
      </c>
    </row>
    <row r="284" spans="1:5" ht="153">
      <c r="A284" t="s">
        <v>53</v>
      </c>
      <c r="E284" s="36" t="s">
        <v>715</v>
      </c>
    </row>
    <row r="285" spans="1:16" ht="12.75">
      <c r="A285" s="25" t="s">
        <v>45</v>
      </c>
      <c s="29" t="s">
        <v>513</v>
      </c>
      <c s="29" t="s">
        <v>716</v>
      </c>
      <c s="25" t="s">
        <v>47</v>
      </c>
      <c s="30" t="s">
        <v>717</v>
      </c>
      <c s="31" t="s">
        <v>144</v>
      </c>
      <c s="32">
        <v>3</v>
      </c>
      <c s="33">
        <v>0</v>
      </c>
      <c s="34">
        <f>ROUND(ROUND(H285,2)*ROUND(G285,3),2)</f>
      </c>
      <c r="O285">
        <f>(I285*21)/100</f>
      </c>
      <c t="s">
        <v>23</v>
      </c>
    </row>
    <row r="286" spans="1:5" ht="12.75">
      <c r="A286" s="35" t="s">
        <v>50</v>
      </c>
      <c r="E286" s="36" t="s">
        <v>47</v>
      </c>
    </row>
    <row r="287" spans="1:5" ht="12.75">
      <c r="A287" s="37" t="s">
        <v>51</v>
      </c>
      <c r="E287" s="38" t="s">
        <v>718</v>
      </c>
    </row>
    <row r="288" spans="1:5" ht="76.5">
      <c r="A288" t="s">
        <v>53</v>
      </c>
      <c r="E288" s="36" t="s">
        <v>719</v>
      </c>
    </row>
    <row r="289" spans="1:18" ht="12.75" customHeight="1">
      <c r="A289" s="6" t="s">
        <v>43</v>
      </c>
      <c s="6"/>
      <c s="41" t="s">
        <v>40</v>
      </c>
      <c s="6"/>
      <c s="27" t="s">
        <v>141</v>
      </c>
      <c s="6"/>
      <c s="6"/>
      <c s="6"/>
      <c s="42">
        <f>0+Q289</f>
      </c>
      <c r="O289">
        <f>0+R289</f>
      </c>
      <c r="Q289">
        <f>0+I290+I294+I298+I302+I306+I310+I314+I318+I322+I326+I330+I334+I338+I342+I346+I350+I354+I358+I362+I366+I370+I374+I378+I382+I386</f>
      </c>
      <c>
        <f>0+O290+O294+O298+O302+O306+O310+O314+O318+O322+O326+O330+O334+O338+O342+O346+O350+O354+O358+O362+O366+O370+O374+O378+O382+O386</f>
      </c>
    </row>
    <row r="290" spans="1:16" ht="12.75">
      <c r="A290" s="25" t="s">
        <v>45</v>
      </c>
      <c s="29" t="s">
        <v>518</v>
      </c>
      <c s="29" t="s">
        <v>720</v>
      </c>
      <c s="25" t="s">
        <v>56</v>
      </c>
      <c s="30" t="s">
        <v>721</v>
      </c>
      <c s="31" t="s">
        <v>144</v>
      </c>
      <c s="32">
        <v>15</v>
      </c>
      <c s="33">
        <v>0</v>
      </c>
      <c s="34">
        <f>ROUND(ROUND(H290,2)*ROUND(G290,3),2)</f>
      </c>
      <c r="O290">
        <f>(I290*21)/100</f>
      </c>
      <c t="s">
        <v>23</v>
      </c>
    </row>
    <row r="291" spans="1:5" ht="12.75">
      <c r="A291" s="35" t="s">
        <v>50</v>
      </c>
      <c r="E291" s="36" t="s">
        <v>47</v>
      </c>
    </row>
    <row r="292" spans="1:5" ht="38.25">
      <c r="A292" s="37" t="s">
        <v>51</v>
      </c>
      <c r="E292" s="38" t="s">
        <v>722</v>
      </c>
    </row>
    <row r="293" spans="1:5" ht="51">
      <c r="A293" t="s">
        <v>53</v>
      </c>
      <c r="E293" s="36" t="s">
        <v>723</v>
      </c>
    </row>
    <row r="294" spans="1:16" ht="25.5">
      <c r="A294" s="25" t="s">
        <v>45</v>
      </c>
      <c s="29" t="s">
        <v>522</v>
      </c>
      <c s="29" t="s">
        <v>724</v>
      </c>
      <c s="25" t="s">
        <v>56</v>
      </c>
      <c s="30" t="s">
        <v>725</v>
      </c>
      <c s="31" t="s">
        <v>144</v>
      </c>
      <c s="32">
        <v>7</v>
      </c>
      <c s="33">
        <v>0</v>
      </c>
      <c s="34">
        <f>ROUND(ROUND(H294,2)*ROUND(G294,3),2)</f>
      </c>
      <c r="O294">
        <f>(I294*21)/100</f>
      </c>
      <c t="s">
        <v>23</v>
      </c>
    </row>
    <row r="295" spans="1:5" ht="12.75">
      <c r="A295" s="35" t="s">
        <v>50</v>
      </c>
      <c r="E295" s="36" t="s">
        <v>47</v>
      </c>
    </row>
    <row r="296" spans="1:5" ht="89.25">
      <c r="A296" s="37" t="s">
        <v>51</v>
      </c>
      <c r="E296" s="38" t="s">
        <v>726</v>
      </c>
    </row>
    <row r="297" spans="1:5" ht="63.75">
      <c r="A297" t="s">
        <v>53</v>
      </c>
      <c r="E297" s="36" t="s">
        <v>146</v>
      </c>
    </row>
    <row r="298" spans="1:16" ht="25.5">
      <c r="A298" s="25" t="s">
        <v>45</v>
      </c>
      <c s="29" t="s">
        <v>525</v>
      </c>
      <c s="29" t="s">
        <v>466</v>
      </c>
      <c s="25" t="s">
        <v>47</v>
      </c>
      <c s="30" t="s">
        <v>467</v>
      </c>
      <c s="31" t="s">
        <v>144</v>
      </c>
      <c s="32">
        <v>4</v>
      </c>
      <c s="33">
        <v>0</v>
      </c>
      <c s="34">
        <f>ROUND(ROUND(H298,2)*ROUND(G298,3),2)</f>
      </c>
      <c r="O298">
        <f>(I298*21)/100</f>
      </c>
      <c t="s">
        <v>23</v>
      </c>
    </row>
    <row r="299" spans="1:5" ht="12.75">
      <c r="A299" s="35" t="s">
        <v>50</v>
      </c>
      <c r="E299" s="36" t="s">
        <v>47</v>
      </c>
    </row>
    <row r="300" spans="1:5" ht="89.25">
      <c r="A300" s="37" t="s">
        <v>51</v>
      </c>
      <c r="E300" s="38" t="s">
        <v>727</v>
      </c>
    </row>
    <row r="301" spans="1:5" ht="25.5">
      <c r="A301" t="s">
        <v>53</v>
      </c>
      <c r="E301" s="36" t="s">
        <v>149</v>
      </c>
    </row>
    <row r="302" spans="1:16" ht="25.5">
      <c r="A302" s="25" t="s">
        <v>45</v>
      </c>
      <c s="29" t="s">
        <v>531</v>
      </c>
      <c s="29" t="s">
        <v>466</v>
      </c>
      <c s="25" t="s">
        <v>56</v>
      </c>
      <c s="30" t="s">
        <v>467</v>
      </c>
      <c s="31" t="s">
        <v>144</v>
      </c>
      <c s="32">
        <v>7</v>
      </c>
      <c s="33">
        <v>0</v>
      </c>
      <c s="34">
        <f>ROUND(ROUND(H302,2)*ROUND(G302,3),2)</f>
      </c>
      <c r="O302">
        <f>(I302*21)/100</f>
      </c>
      <c t="s">
        <v>23</v>
      </c>
    </row>
    <row r="303" spans="1:5" ht="12.75">
      <c r="A303" s="35" t="s">
        <v>50</v>
      </c>
      <c r="E303" s="36" t="s">
        <v>47</v>
      </c>
    </row>
    <row r="304" spans="1:5" ht="127.5">
      <c r="A304" s="37" t="s">
        <v>51</v>
      </c>
      <c r="E304" s="38" t="s">
        <v>728</v>
      </c>
    </row>
    <row r="305" spans="1:5" ht="25.5">
      <c r="A305" t="s">
        <v>53</v>
      </c>
      <c r="E305" s="36" t="s">
        <v>149</v>
      </c>
    </row>
    <row r="306" spans="1:16" ht="25.5">
      <c r="A306" s="25" t="s">
        <v>45</v>
      </c>
      <c s="29" t="s">
        <v>535</v>
      </c>
      <c s="29" t="s">
        <v>729</v>
      </c>
      <c s="25" t="s">
        <v>47</v>
      </c>
      <c s="30" t="s">
        <v>730</v>
      </c>
      <c s="31" t="s">
        <v>144</v>
      </c>
      <c s="32">
        <v>6</v>
      </c>
      <c s="33">
        <v>0</v>
      </c>
      <c s="34">
        <f>ROUND(ROUND(H306,2)*ROUND(G306,3),2)</f>
      </c>
      <c r="O306">
        <f>(I306*21)/100</f>
      </c>
      <c t="s">
        <v>23</v>
      </c>
    </row>
    <row r="307" spans="1:5" ht="12.75">
      <c r="A307" s="35" t="s">
        <v>50</v>
      </c>
      <c r="E307" s="36" t="s">
        <v>47</v>
      </c>
    </row>
    <row r="308" spans="1:5" ht="89.25">
      <c r="A308" s="37" t="s">
        <v>51</v>
      </c>
      <c r="E308" s="38" t="s">
        <v>731</v>
      </c>
    </row>
    <row r="309" spans="1:5" ht="25.5">
      <c r="A309" t="s">
        <v>53</v>
      </c>
      <c r="E309" s="36" t="s">
        <v>732</v>
      </c>
    </row>
    <row r="310" spans="1:16" ht="12.75">
      <c r="A310" s="25" t="s">
        <v>45</v>
      </c>
      <c s="29" t="s">
        <v>540</v>
      </c>
      <c s="29" t="s">
        <v>733</v>
      </c>
      <c s="25" t="s">
        <v>47</v>
      </c>
      <c s="30" t="s">
        <v>734</v>
      </c>
      <c s="31" t="s">
        <v>197</v>
      </c>
      <c s="32">
        <v>133</v>
      </c>
      <c s="33">
        <v>0</v>
      </c>
      <c s="34">
        <f>ROUND(ROUND(H310,2)*ROUND(G310,3),2)</f>
      </c>
      <c r="O310">
        <f>(I310*21)/100</f>
      </c>
      <c t="s">
        <v>23</v>
      </c>
    </row>
    <row r="311" spans="1:5" ht="12.75">
      <c r="A311" s="35" t="s">
        <v>50</v>
      </c>
      <c r="E311" s="36" t="s">
        <v>47</v>
      </c>
    </row>
    <row r="312" spans="1:5" ht="89.25">
      <c r="A312" s="37" t="s">
        <v>51</v>
      </c>
      <c r="E312" s="38" t="s">
        <v>735</v>
      </c>
    </row>
    <row r="313" spans="1:5" ht="51">
      <c r="A313" t="s">
        <v>53</v>
      </c>
      <c r="E313" s="36" t="s">
        <v>736</v>
      </c>
    </row>
    <row r="314" spans="1:16" ht="12.75">
      <c r="A314" s="25" t="s">
        <v>45</v>
      </c>
      <c s="29" t="s">
        <v>544</v>
      </c>
      <c s="29" t="s">
        <v>737</v>
      </c>
      <c s="25" t="s">
        <v>47</v>
      </c>
      <c s="30" t="s">
        <v>738</v>
      </c>
      <c s="31" t="s">
        <v>197</v>
      </c>
      <c s="32">
        <v>64</v>
      </c>
      <c s="33">
        <v>0</v>
      </c>
      <c s="34">
        <f>ROUND(ROUND(H314,2)*ROUND(G314,3),2)</f>
      </c>
      <c r="O314">
        <f>(I314*21)/100</f>
      </c>
      <c t="s">
        <v>23</v>
      </c>
    </row>
    <row r="315" spans="1:5" ht="12.75">
      <c r="A315" s="35" t="s">
        <v>50</v>
      </c>
      <c r="E315" s="36" t="s">
        <v>47</v>
      </c>
    </row>
    <row r="316" spans="1:5" ht="38.25">
      <c r="A316" s="37" t="s">
        <v>51</v>
      </c>
      <c r="E316" s="38" t="s">
        <v>739</v>
      </c>
    </row>
    <row r="317" spans="1:5" ht="51">
      <c r="A317" t="s">
        <v>53</v>
      </c>
      <c r="E317" s="36" t="s">
        <v>736</v>
      </c>
    </row>
    <row r="318" spans="1:16" ht="12.75">
      <c r="A318" s="25" t="s">
        <v>45</v>
      </c>
      <c s="29" t="s">
        <v>549</v>
      </c>
      <c s="29" t="s">
        <v>740</v>
      </c>
      <c s="25" t="s">
        <v>47</v>
      </c>
      <c s="30" t="s">
        <v>741</v>
      </c>
      <c s="31" t="s">
        <v>197</v>
      </c>
      <c s="32">
        <v>10</v>
      </c>
      <c s="33">
        <v>0</v>
      </c>
      <c s="34">
        <f>ROUND(ROUND(H318,2)*ROUND(G318,3),2)</f>
      </c>
      <c r="O318">
        <f>(I318*21)/100</f>
      </c>
      <c t="s">
        <v>23</v>
      </c>
    </row>
    <row r="319" spans="1:5" ht="12.75">
      <c r="A319" s="35" t="s">
        <v>50</v>
      </c>
      <c r="E319" s="36" t="s">
        <v>47</v>
      </c>
    </row>
    <row r="320" spans="1:5" ht="12.75">
      <c r="A320" s="37" t="s">
        <v>51</v>
      </c>
      <c r="E320" s="38" t="s">
        <v>742</v>
      </c>
    </row>
    <row r="321" spans="1:5" ht="25.5">
      <c r="A321" t="s">
        <v>53</v>
      </c>
      <c r="E321" s="36" t="s">
        <v>233</v>
      </c>
    </row>
    <row r="322" spans="1:16" ht="12.75">
      <c r="A322" s="25" t="s">
        <v>45</v>
      </c>
      <c s="29" t="s">
        <v>554</v>
      </c>
      <c s="29" t="s">
        <v>470</v>
      </c>
      <c s="25" t="s">
        <v>56</v>
      </c>
      <c s="30" t="s">
        <v>471</v>
      </c>
      <c s="31" t="s">
        <v>131</v>
      </c>
      <c s="32">
        <v>34.8</v>
      </c>
      <c s="33">
        <v>0</v>
      </c>
      <c s="34">
        <f>ROUND(ROUND(H322,2)*ROUND(G322,3),2)</f>
      </c>
      <c r="O322">
        <f>(I322*21)/100</f>
      </c>
      <c t="s">
        <v>23</v>
      </c>
    </row>
    <row r="323" spans="1:5" ht="12.75">
      <c r="A323" s="35" t="s">
        <v>50</v>
      </c>
      <c r="E323" s="36" t="s">
        <v>47</v>
      </c>
    </row>
    <row r="324" spans="1:5" ht="51">
      <c r="A324" s="37" t="s">
        <v>51</v>
      </c>
      <c r="E324" s="38" t="s">
        <v>743</v>
      </c>
    </row>
    <row r="325" spans="1:5" ht="25.5">
      <c r="A325" t="s">
        <v>53</v>
      </c>
      <c r="E325" s="36" t="s">
        <v>473</v>
      </c>
    </row>
    <row r="326" spans="1:16" ht="12.75">
      <c r="A326" s="25" t="s">
        <v>45</v>
      </c>
      <c s="29" t="s">
        <v>558</v>
      </c>
      <c s="29" t="s">
        <v>235</v>
      </c>
      <c s="25" t="s">
        <v>47</v>
      </c>
      <c s="30" t="s">
        <v>236</v>
      </c>
      <c s="31" t="s">
        <v>197</v>
      </c>
      <c s="32">
        <v>277.05</v>
      </c>
      <c s="33">
        <v>0</v>
      </c>
      <c s="34">
        <f>ROUND(ROUND(H326,2)*ROUND(G326,3),2)</f>
      </c>
      <c r="O326">
        <f>(I326*21)/100</f>
      </c>
      <c t="s">
        <v>23</v>
      </c>
    </row>
    <row r="327" spans="1:5" ht="12.75">
      <c r="A327" s="35" t="s">
        <v>50</v>
      </c>
      <c r="E327" s="36" t="s">
        <v>47</v>
      </c>
    </row>
    <row r="328" spans="1:5" ht="76.5">
      <c r="A328" s="37" t="s">
        <v>51</v>
      </c>
      <c r="E328" s="38" t="s">
        <v>744</v>
      </c>
    </row>
    <row r="329" spans="1:5" ht="38.25">
      <c r="A329" t="s">
        <v>53</v>
      </c>
      <c r="E329" s="36" t="s">
        <v>238</v>
      </c>
    </row>
    <row r="330" spans="1:16" ht="12.75">
      <c r="A330" s="25" t="s">
        <v>45</v>
      </c>
      <c s="29" t="s">
        <v>562</v>
      </c>
      <c s="29" t="s">
        <v>477</v>
      </c>
      <c s="25" t="s">
        <v>56</v>
      </c>
      <c s="30" t="s">
        <v>478</v>
      </c>
      <c s="31" t="s">
        <v>197</v>
      </c>
      <c s="32">
        <v>69.3</v>
      </c>
      <c s="33">
        <v>0</v>
      </c>
      <c s="34">
        <f>ROUND(ROUND(H330,2)*ROUND(G330,3),2)</f>
      </c>
      <c r="O330">
        <f>(I330*21)/100</f>
      </c>
      <c t="s">
        <v>23</v>
      </c>
    </row>
    <row r="331" spans="1:5" ht="12.75">
      <c r="A331" s="35" t="s">
        <v>50</v>
      </c>
      <c r="E331" s="36" t="s">
        <v>47</v>
      </c>
    </row>
    <row r="332" spans="1:5" ht="38.25">
      <c r="A332" s="37" t="s">
        <v>51</v>
      </c>
      <c r="E332" s="38" t="s">
        <v>745</v>
      </c>
    </row>
    <row r="333" spans="1:5" ht="280.5">
      <c r="A333" t="s">
        <v>53</v>
      </c>
      <c r="E333" s="36" t="s">
        <v>480</v>
      </c>
    </row>
    <row r="334" spans="1:16" ht="12.75">
      <c r="A334" s="25" t="s">
        <v>45</v>
      </c>
      <c s="29" t="s">
        <v>746</v>
      </c>
      <c s="29" t="s">
        <v>747</v>
      </c>
      <c s="25" t="s">
        <v>47</v>
      </c>
      <c s="30" t="s">
        <v>748</v>
      </c>
      <c s="31" t="s">
        <v>197</v>
      </c>
      <c s="32">
        <v>5.2</v>
      </c>
      <c s="33">
        <v>0</v>
      </c>
      <c s="34">
        <f>ROUND(ROUND(H334,2)*ROUND(G334,3),2)</f>
      </c>
      <c r="O334">
        <f>(I334*21)/100</f>
      </c>
      <c t="s">
        <v>23</v>
      </c>
    </row>
    <row r="335" spans="1:5" ht="12.75">
      <c r="A335" s="35" t="s">
        <v>50</v>
      </c>
      <c r="E335" s="36" t="s">
        <v>47</v>
      </c>
    </row>
    <row r="336" spans="1:5" ht="25.5">
      <c r="A336" s="37" t="s">
        <v>51</v>
      </c>
      <c r="E336" s="38" t="s">
        <v>749</v>
      </c>
    </row>
    <row r="337" spans="1:5" ht="89.25">
      <c r="A337" t="s">
        <v>53</v>
      </c>
      <c r="E337" s="36" t="s">
        <v>750</v>
      </c>
    </row>
    <row r="338" spans="1:16" ht="12.75">
      <c r="A338" s="25" t="s">
        <v>45</v>
      </c>
      <c s="29" t="s">
        <v>751</v>
      </c>
      <c s="29" t="s">
        <v>504</v>
      </c>
      <c s="25" t="s">
        <v>56</v>
      </c>
      <c s="30" t="s">
        <v>505</v>
      </c>
      <c s="31" t="s">
        <v>144</v>
      </c>
      <c s="32">
        <v>14</v>
      </c>
      <c s="33">
        <v>0</v>
      </c>
      <c s="34">
        <f>ROUND(ROUND(H338,2)*ROUND(G338,3),2)</f>
      </c>
      <c r="O338">
        <f>(I338*21)/100</f>
      </c>
      <c t="s">
        <v>23</v>
      </c>
    </row>
    <row r="339" spans="1:5" ht="12.75">
      <c r="A339" s="35" t="s">
        <v>50</v>
      </c>
      <c r="E339" s="36" t="s">
        <v>47</v>
      </c>
    </row>
    <row r="340" spans="1:5" ht="38.25">
      <c r="A340" s="37" t="s">
        <v>51</v>
      </c>
      <c r="E340" s="38" t="s">
        <v>752</v>
      </c>
    </row>
    <row r="341" spans="1:5" ht="267.75">
      <c r="A341" t="s">
        <v>53</v>
      </c>
      <c r="E341" s="36" t="s">
        <v>507</v>
      </c>
    </row>
    <row r="342" spans="1:16" ht="12.75">
      <c r="A342" s="25" t="s">
        <v>45</v>
      </c>
      <c s="29" t="s">
        <v>753</v>
      </c>
      <c s="29" t="s">
        <v>509</v>
      </c>
      <c s="25" t="s">
        <v>56</v>
      </c>
      <c s="30" t="s">
        <v>510</v>
      </c>
      <c s="31" t="s">
        <v>144</v>
      </c>
      <c s="32">
        <v>23</v>
      </c>
      <c s="33">
        <v>0</v>
      </c>
      <c s="34">
        <f>ROUND(ROUND(H342,2)*ROUND(G342,3),2)</f>
      </c>
      <c r="O342">
        <f>(I342*21)/100</f>
      </c>
      <c t="s">
        <v>23</v>
      </c>
    </row>
    <row r="343" spans="1:5" ht="12.75">
      <c r="A343" s="35" t="s">
        <v>50</v>
      </c>
      <c r="E343" s="36" t="s">
        <v>47</v>
      </c>
    </row>
    <row r="344" spans="1:5" ht="63.75">
      <c r="A344" s="37" t="s">
        <v>51</v>
      </c>
      <c r="E344" s="38" t="s">
        <v>754</v>
      </c>
    </row>
    <row r="345" spans="1:5" ht="267.75">
      <c r="A345" t="s">
        <v>53</v>
      </c>
      <c r="E345" s="36" t="s">
        <v>512</v>
      </c>
    </row>
    <row r="346" spans="1:16" ht="12.75">
      <c r="A346" s="25" t="s">
        <v>45</v>
      </c>
      <c s="29" t="s">
        <v>755</v>
      </c>
      <c s="29" t="s">
        <v>514</v>
      </c>
      <c s="25" t="s">
        <v>47</v>
      </c>
      <c s="30" t="s">
        <v>515</v>
      </c>
      <c s="31" t="s">
        <v>131</v>
      </c>
      <c s="32">
        <v>1264.82</v>
      </c>
      <c s="33">
        <v>0</v>
      </c>
      <c s="34">
        <f>ROUND(ROUND(H346,2)*ROUND(G346,3),2)</f>
      </c>
      <c r="O346">
        <f>(I346*21)/100</f>
      </c>
      <c t="s">
        <v>23</v>
      </c>
    </row>
    <row r="347" spans="1:5" ht="12.75">
      <c r="A347" s="35" t="s">
        <v>50</v>
      </c>
      <c r="E347" s="36" t="s">
        <v>47</v>
      </c>
    </row>
    <row r="348" spans="1:5" ht="140.25">
      <c r="A348" s="37" t="s">
        <v>51</v>
      </c>
      <c r="E348" s="38" t="s">
        <v>756</v>
      </c>
    </row>
    <row r="349" spans="1:5" ht="25.5">
      <c r="A349" t="s">
        <v>53</v>
      </c>
      <c r="E349" s="36" t="s">
        <v>517</v>
      </c>
    </row>
    <row r="350" spans="1:16" ht="12.75">
      <c r="A350" s="25" t="s">
        <v>45</v>
      </c>
      <c s="29" t="s">
        <v>757</v>
      </c>
      <c s="29" t="s">
        <v>519</v>
      </c>
      <c s="25" t="s">
        <v>47</v>
      </c>
      <c s="30" t="s">
        <v>520</v>
      </c>
      <c s="31" t="s">
        <v>131</v>
      </c>
      <c s="32">
        <v>1264.82</v>
      </c>
      <c s="33">
        <v>0</v>
      </c>
      <c s="34">
        <f>ROUND(ROUND(H350,2)*ROUND(G350,3),2)</f>
      </c>
      <c r="O350">
        <f>(I350*21)/100</f>
      </c>
      <c t="s">
        <v>23</v>
      </c>
    </row>
    <row r="351" spans="1:5" ht="12.75">
      <c r="A351" s="35" t="s">
        <v>50</v>
      </c>
      <c r="E351" s="36" t="s">
        <v>47</v>
      </c>
    </row>
    <row r="352" spans="1:5" ht="127.5">
      <c r="A352" s="37" t="s">
        <v>51</v>
      </c>
      <c r="E352" s="38" t="s">
        <v>758</v>
      </c>
    </row>
    <row r="353" spans="1:5" ht="25.5">
      <c r="A353" t="s">
        <v>53</v>
      </c>
      <c r="E353" s="36" t="s">
        <v>517</v>
      </c>
    </row>
    <row r="354" spans="1:16" ht="12.75">
      <c r="A354" s="25" t="s">
        <v>45</v>
      </c>
      <c s="29" t="s">
        <v>759</v>
      </c>
      <c s="29" t="s">
        <v>523</v>
      </c>
      <c s="25" t="s">
        <v>47</v>
      </c>
      <c s="30" t="s">
        <v>524</v>
      </c>
      <c s="31" t="s">
        <v>131</v>
      </c>
      <c s="32">
        <v>1264.82</v>
      </c>
      <c s="33">
        <v>0</v>
      </c>
      <c s="34">
        <f>ROUND(ROUND(H354,2)*ROUND(G354,3),2)</f>
      </c>
      <c r="O354">
        <f>(I354*21)/100</f>
      </c>
      <c t="s">
        <v>23</v>
      </c>
    </row>
    <row r="355" spans="1:5" ht="12.75">
      <c r="A355" s="35" t="s">
        <v>50</v>
      </c>
      <c r="E355" s="36" t="s">
        <v>47</v>
      </c>
    </row>
    <row r="356" spans="1:5" ht="127.5">
      <c r="A356" s="37" t="s">
        <v>51</v>
      </c>
      <c r="E356" s="38" t="s">
        <v>758</v>
      </c>
    </row>
    <row r="357" spans="1:5" ht="25.5">
      <c r="A357" t="s">
        <v>53</v>
      </c>
      <c r="E357" s="36" t="s">
        <v>517</v>
      </c>
    </row>
    <row r="358" spans="1:16" ht="12.75">
      <c r="A358" s="25" t="s">
        <v>45</v>
      </c>
      <c s="29" t="s">
        <v>760</v>
      </c>
      <c s="29" t="s">
        <v>526</v>
      </c>
      <c s="25" t="s">
        <v>56</v>
      </c>
      <c s="30" t="s">
        <v>527</v>
      </c>
      <c s="31" t="s">
        <v>528</v>
      </c>
      <c s="32">
        <v>828.75</v>
      </c>
      <c s="33">
        <v>0</v>
      </c>
      <c s="34">
        <f>ROUND(ROUND(H358,2)*ROUND(G358,3),2)</f>
      </c>
      <c r="O358">
        <f>(I358*21)/100</f>
      </c>
      <c t="s">
        <v>23</v>
      </c>
    </row>
    <row r="359" spans="1:5" ht="12.75">
      <c r="A359" s="35" t="s">
        <v>50</v>
      </c>
      <c r="E359" s="36" t="s">
        <v>47</v>
      </c>
    </row>
    <row r="360" spans="1:5" ht="140.25">
      <c r="A360" s="37" t="s">
        <v>51</v>
      </c>
      <c r="E360" s="38" t="s">
        <v>761</v>
      </c>
    </row>
    <row r="361" spans="1:5" ht="25.5">
      <c r="A361" t="s">
        <v>53</v>
      </c>
      <c r="E361" s="36" t="s">
        <v>530</v>
      </c>
    </row>
    <row r="362" spans="1:16" ht="12.75">
      <c r="A362" s="25" t="s">
        <v>45</v>
      </c>
      <c s="29" t="s">
        <v>762</v>
      </c>
      <c s="29" t="s">
        <v>763</v>
      </c>
      <c s="25" t="s">
        <v>47</v>
      </c>
      <c s="30" t="s">
        <v>764</v>
      </c>
      <c s="31" t="s">
        <v>105</v>
      </c>
      <c s="32">
        <v>31.75</v>
      </c>
      <c s="33">
        <v>0</v>
      </c>
      <c s="34">
        <f>ROUND(ROUND(H362,2)*ROUND(G362,3),2)</f>
      </c>
      <c r="O362">
        <f>(I362*21)/100</f>
      </c>
      <c t="s">
        <v>23</v>
      </c>
    </row>
    <row r="363" spans="1:5" ht="12.75">
      <c r="A363" s="35" t="s">
        <v>50</v>
      </c>
      <c r="E363" s="36" t="s">
        <v>47</v>
      </c>
    </row>
    <row r="364" spans="1:5" ht="102">
      <c r="A364" s="37" t="s">
        <v>51</v>
      </c>
      <c r="E364" s="38" t="s">
        <v>765</v>
      </c>
    </row>
    <row r="365" spans="1:5" ht="102">
      <c r="A365" t="s">
        <v>53</v>
      </c>
      <c r="E365" s="36" t="s">
        <v>539</v>
      </c>
    </row>
    <row r="366" spans="1:16" ht="12.75">
      <c r="A366" s="25" t="s">
        <v>45</v>
      </c>
      <c s="29" t="s">
        <v>766</v>
      </c>
      <c s="29" t="s">
        <v>536</v>
      </c>
      <c s="25" t="s">
        <v>47</v>
      </c>
      <c s="30" t="s">
        <v>537</v>
      </c>
      <c s="31" t="s">
        <v>105</v>
      </c>
      <c s="32">
        <v>519.814</v>
      </c>
      <c s="33">
        <v>0</v>
      </c>
      <c s="34">
        <f>ROUND(ROUND(H366,2)*ROUND(G366,3),2)</f>
      </c>
      <c r="O366">
        <f>(I366*21)/100</f>
      </c>
      <c t="s">
        <v>23</v>
      </c>
    </row>
    <row r="367" spans="1:5" ht="12.75">
      <c r="A367" s="35" t="s">
        <v>50</v>
      </c>
      <c r="E367" s="36" t="s">
        <v>47</v>
      </c>
    </row>
    <row r="368" spans="1:5" ht="204">
      <c r="A368" s="37" t="s">
        <v>51</v>
      </c>
      <c r="E368" s="38" t="s">
        <v>767</v>
      </c>
    </row>
    <row r="369" spans="1:5" ht="102">
      <c r="A369" t="s">
        <v>53</v>
      </c>
      <c r="E369" s="36" t="s">
        <v>539</v>
      </c>
    </row>
    <row r="370" spans="1:16" ht="12.75">
      <c r="A370" s="25" t="s">
        <v>45</v>
      </c>
      <c s="29" t="s">
        <v>768</v>
      </c>
      <c s="29" t="s">
        <v>536</v>
      </c>
      <c s="25" t="s">
        <v>273</v>
      </c>
      <c s="30" t="s">
        <v>537</v>
      </c>
      <c s="31" t="s">
        <v>105</v>
      </c>
      <c s="32">
        <v>3.6</v>
      </c>
      <c s="33">
        <v>0</v>
      </c>
      <c s="34">
        <f>ROUND(ROUND(H370,2)*ROUND(G370,3),2)</f>
      </c>
      <c r="O370">
        <f>(I370*21)/100</f>
      </c>
      <c t="s">
        <v>23</v>
      </c>
    </row>
    <row r="371" spans="1:5" ht="12.75">
      <c r="A371" s="35" t="s">
        <v>50</v>
      </c>
      <c r="E371" s="36" t="s">
        <v>47</v>
      </c>
    </row>
    <row r="372" spans="1:5" ht="51">
      <c r="A372" s="37" t="s">
        <v>51</v>
      </c>
      <c r="E372" s="38" t="s">
        <v>769</v>
      </c>
    </row>
    <row r="373" spans="1:5" ht="102">
      <c r="A373" t="s">
        <v>53</v>
      </c>
      <c r="E373" s="36" t="s">
        <v>539</v>
      </c>
    </row>
    <row r="374" spans="1:16" ht="12.75">
      <c r="A374" s="25" t="s">
        <v>45</v>
      </c>
      <c s="29" t="s">
        <v>770</v>
      </c>
      <c s="29" t="s">
        <v>541</v>
      </c>
      <c s="25" t="s">
        <v>47</v>
      </c>
      <c s="30" t="s">
        <v>542</v>
      </c>
      <c s="31" t="s">
        <v>105</v>
      </c>
      <c s="32">
        <v>83.175</v>
      </c>
      <c s="33">
        <v>0</v>
      </c>
      <c s="34">
        <f>ROUND(ROUND(H374,2)*ROUND(G374,3),2)</f>
      </c>
      <c r="O374">
        <f>(I374*21)/100</f>
      </c>
      <c t="s">
        <v>23</v>
      </c>
    </row>
    <row r="375" spans="1:5" ht="12.75">
      <c r="A375" s="35" t="s">
        <v>50</v>
      </c>
      <c r="E375" s="36" t="s">
        <v>47</v>
      </c>
    </row>
    <row r="376" spans="1:5" ht="178.5">
      <c r="A376" s="37" t="s">
        <v>51</v>
      </c>
      <c r="E376" s="38" t="s">
        <v>771</v>
      </c>
    </row>
    <row r="377" spans="1:5" ht="102">
      <c r="A377" t="s">
        <v>53</v>
      </c>
      <c r="E377" s="36" t="s">
        <v>539</v>
      </c>
    </row>
    <row r="378" spans="1:16" ht="12.75">
      <c r="A378" s="25" t="s">
        <v>45</v>
      </c>
      <c s="29" t="s">
        <v>772</v>
      </c>
      <c s="29" t="s">
        <v>545</v>
      </c>
      <c s="25" t="s">
        <v>47</v>
      </c>
      <c s="30" t="s">
        <v>546</v>
      </c>
      <c s="31" t="s">
        <v>243</v>
      </c>
      <c s="32">
        <v>4.05</v>
      </c>
      <c s="33">
        <v>0</v>
      </c>
      <c s="34">
        <f>ROUND(ROUND(H378,2)*ROUND(G378,3),2)</f>
      </c>
      <c r="O378">
        <f>(I378*21)/100</f>
      </c>
      <c t="s">
        <v>23</v>
      </c>
    </row>
    <row r="379" spans="1:5" ht="12.75">
      <c r="A379" s="35" t="s">
        <v>50</v>
      </c>
      <c r="E379" s="36" t="s">
        <v>47</v>
      </c>
    </row>
    <row r="380" spans="1:5" ht="165.75">
      <c r="A380" s="37" t="s">
        <v>51</v>
      </c>
      <c r="E380" s="38" t="s">
        <v>773</v>
      </c>
    </row>
    <row r="381" spans="1:5" ht="76.5">
      <c r="A381" t="s">
        <v>53</v>
      </c>
      <c r="E381" s="36" t="s">
        <v>548</v>
      </c>
    </row>
    <row r="382" spans="1:16" ht="12.75">
      <c r="A382" s="25" t="s">
        <v>45</v>
      </c>
      <c s="29" t="s">
        <v>774</v>
      </c>
      <c s="29" t="s">
        <v>559</v>
      </c>
      <c s="25" t="s">
        <v>47</v>
      </c>
      <c s="30" t="s">
        <v>560</v>
      </c>
      <c s="31" t="s">
        <v>105</v>
      </c>
      <c s="32">
        <v>45.607</v>
      </c>
      <c s="33">
        <v>0</v>
      </c>
      <c s="34">
        <f>ROUND(ROUND(H382,2)*ROUND(G382,3),2)</f>
      </c>
      <c r="O382">
        <f>(I382*21)/100</f>
      </c>
      <c t="s">
        <v>23</v>
      </c>
    </row>
    <row r="383" spans="1:5" ht="12.75">
      <c r="A383" s="35" t="s">
        <v>50</v>
      </c>
      <c r="E383" s="36" t="s">
        <v>47</v>
      </c>
    </row>
    <row r="384" spans="1:5" ht="89.25">
      <c r="A384" s="37" t="s">
        <v>51</v>
      </c>
      <c r="E384" s="38" t="s">
        <v>775</v>
      </c>
    </row>
    <row r="385" spans="1:5" ht="76.5">
      <c r="A385" t="s">
        <v>53</v>
      </c>
      <c r="E385" s="36" t="s">
        <v>553</v>
      </c>
    </row>
    <row r="386" spans="1:16" ht="12.75">
      <c r="A386" s="25" t="s">
        <v>45</v>
      </c>
      <c s="29" t="s">
        <v>776</v>
      </c>
      <c s="29" t="s">
        <v>563</v>
      </c>
      <c s="25" t="s">
        <v>47</v>
      </c>
      <c s="30" t="s">
        <v>564</v>
      </c>
      <c s="31" t="s">
        <v>131</v>
      </c>
      <c s="32">
        <v>864.49</v>
      </c>
      <c s="33">
        <v>0</v>
      </c>
      <c s="34">
        <f>ROUND(ROUND(H386,2)*ROUND(G386,3),2)</f>
      </c>
      <c r="O386">
        <f>(I386*21)/100</f>
      </c>
      <c t="s">
        <v>23</v>
      </c>
    </row>
    <row r="387" spans="1:5" ht="12.75">
      <c r="A387" s="35" t="s">
        <v>50</v>
      </c>
      <c r="E387" s="36" t="s">
        <v>47</v>
      </c>
    </row>
    <row r="388" spans="1:5" ht="63.75">
      <c r="A388" s="37" t="s">
        <v>51</v>
      </c>
      <c r="E388" s="38" t="s">
        <v>777</v>
      </c>
    </row>
    <row r="389" spans="1:5" ht="76.5">
      <c r="A389" t="s">
        <v>53</v>
      </c>
      <c r="E389" s="36" t="s">
        <v>553</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2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0+O8+O41+O62+O75+O104+O133+O150+O183+O200</f>
      </c>
      <c t="s">
        <v>22</v>
      </c>
    </row>
    <row r="3" spans="1:16" ht="15" customHeight="1">
      <c r="A3" t="s">
        <v>12</v>
      </c>
      <c s="12" t="s">
        <v>14</v>
      </c>
      <c s="13" t="s">
        <v>15</v>
      </c>
      <c s="1"/>
      <c s="14" t="s">
        <v>16</v>
      </c>
      <c s="1"/>
      <c s="9"/>
      <c s="8" t="s">
        <v>778</v>
      </c>
      <c s="39">
        <f>0+I8+I41+I62+I75+I104+I133+I150+I183+I200</f>
      </c>
      <c r="O3" t="s">
        <v>19</v>
      </c>
      <c t="s">
        <v>23</v>
      </c>
    </row>
    <row r="4" spans="1:16" ht="15" customHeight="1">
      <c r="A4" t="s">
        <v>17</v>
      </c>
      <c s="16" t="s">
        <v>18</v>
      </c>
      <c s="17" t="s">
        <v>778</v>
      </c>
      <c s="6"/>
      <c s="18" t="s">
        <v>779</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0+I9+I13+I17+I21+I25+I29+I33+I37</f>
      </c>
      <c>
        <f>0+O9+O13+O17+O21+O25+O29+O33+O37</f>
      </c>
    </row>
    <row r="9" spans="1:16" ht="12.75">
      <c r="A9" s="25" t="s">
        <v>45</v>
      </c>
      <c s="29" t="s">
        <v>29</v>
      </c>
      <c s="29" t="s">
        <v>568</v>
      </c>
      <c s="25" t="s">
        <v>47</v>
      </c>
      <c s="30" t="s">
        <v>104</v>
      </c>
      <c s="31" t="s">
        <v>243</v>
      </c>
      <c s="32">
        <v>49.5</v>
      </c>
      <c s="33">
        <v>0</v>
      </c>
      <c s="34">
        <f>ROUND(ROUND(H9,2)*ROUND(G9,3),2)</f>
      </c>
      <c r="O9">
        <f>(I9*21)/100</f>
      </c>
      <c t="s">
        <v>23</v>
      </c>
    </row>
    <row r="10" spans="1:5" ht="12.75">
      <c r="A10" s="35" t="s">
        <v>50</v>
      </c>
      <c r="E10" s="36" t="s">
        <v>47</v>
      </c>
    </row>
    <row r="11" spans="1:5" ht="76.5">
      <c r="A11" s="37" t="s">
        <v>51</v>
      </c>
      <c r="E11" s="38" t="s">
        <v>780</v>
      </c>
    </row>
    <row r="12" spans="1:5" ht="25.5">
      <c r="A12" t="s">
        <v>53</v>
      </c>
      <c r="E12" s="36" t="s">
        <v>107</v>
      </c>
    </row>
    <row r="13" spans="1:16" ht="12.75">
      <c r="A13" s="25" t="s">
        <v>45</v>
      </c>
      <c s="29" t="s">
        <v>23</v>
      </c>
      <c s="29" t="s">
        <v>241</v>
      </c>
      <c s="25" t="s">
        <v>47</v>
      </c>
      <c s="30" t="s">
        <v>242</v>
      </c>
      <c s="31" t="s">
        <v>243</v>
      </c>
      <c s="32">
        <v>97.48</v>
      </c>
      <c s="33">
        <v>0</v>
      </c>
      <c s="34">
        <f>ROUND(ROUND(H13,2)*ROUND(G13,3),2)</f>
      </c>
      <c r="O13">
        <f>(I13*21)/100</f>
      </c>
      <c t="s">
        <v>23</v>
      </c>
    </row>
    <row r="14" spans="1:5" ht="12.75">
      <c r="A14" s="35" t="s">
        <v>50</v>
      </c>
      <c r="E14" s="36" t="s">
        <v>47</v>
      </c>
    </row>
    <row r="15" spans="1:5" ht="89.25">
      <c r="A15" s="37" t="s">
        <v>51</v>
      </c>
      <c r="E15" s="38" t="s">
        <v>781</v>
      </c>
    </row>
    <row r="16" spans="1:5" ht="25.5">
      <c r="A16" t="s">
        <v>53</v>
      </c>
      <c r="E16" s="36" t="s">
        <v>107</v>
      </c>
    </row>
    <row r="17" spans="1:16" ht="12.75">
      <c r="A17" s="25" t="s">
        <v>45</v>
      </c>
      <c s="29" t="s">
        <v>22</v>
      </c>
      <c s="29" t="s">
        <v>70</v>
      </c>
      <c s="25" t="s">
        <v>47</v>
      </c>
      <c s="30" t="s">
        <v>71</v>
      </c>
      <c s="31" t="s">
        <v>58</v>
      </c>
      <c s="32">
        <v>1</v>
      </c>
      <c s="33">
        <v>0</v>
      </c>
      <c s="34">
        <f>ROUND(ROUND(H17,2)*ROUND(G17,3),2)</f>
      </c>
      <c r="O17">
        <f>(I17*21)/100</f>
      </c>
      <c t="s">
        <v>23</v>
      </c>
    </row>
    <row r="18" spans="1:5" ht="12.75">
      <c r="A18" s="35" t="s">
        <v>50</v>
      </c>
      <c r="E18" s="36" t="s">
        <v>47</v>
      </c>
    </row>
    <row r="19" spans="1:5" ht="127.5">
      <c r="A19" s="37" t="s">
        <v>51</v>
      </c>
      <c r="E19" s="38" t="s">
        <v>254</v>
      </c>
    </row>
    <row r="20" spans="1:5" ht="38.25">
      <c r="A20" t="s">
        <v>53</v>
      </c>
      <c r="E20" s="36" t="s">
        <v>73</v>
      </c>
    </row>
    <row r="21" spans="1:16" ht="12.75">
      <c r="A21" s="25" t="s">
        <v>45</v>
      </c>
      <c s="29" t="s">
        <v>33</v>
      </c>
      <c s="29" t="s">
        <v>70</v>
      </c>
      <c s="25" t="s">
        <v>56</v>
      </c>
      <c s="30" t="s">
        <v>71</v>
      </c>
      <c s="31" t="s">
        <v>58</v>
      </c>
      <c s="32">
        <v>1</v>
      </c>
      <c s="33">
        <v>0</v>
      </c>
      <c s="34">
        <f>ROUND(ROUND(H21,2)*ROUND(G21,3),2)</f>
      </c>
      <c r="O21">
        <f>(I21*21)/100</f>
      </c>
      <c t="s">
        <v>23</v>
      </c>
    </row>
    <row r="22" spans="1:5" ht="12.75">
      <c r="A22" s="35" t="s">
        <v>50</v>
      </c>
      <c r="E22" s="36" t="s">
        <v>47</v>
      </c>
    </row>
    <row r="23" spans="1:5" ht="76.5">
      <c r="A23" s="37" t="s">
        <v>51</v>
      </c>
      <c r="E23" s="38" t="s">
        <v>782</v>
      </c>
    </row>
    <row r="24" spans="1:5" ht="38.25">
      <c r="A24" t="s">
        <v>53</v>
      </c>
      <c r="E24" s="36" t="s">
        <v>73</v>
      </c>
    </row>
    <row r="25" spans="1:16" ht="12.75">
      <c r="A25" s="25" t="s">
        <v>45</v>
      </c>
      <c s="29" t="s">
        <v>35</v>
      </c>
      <c s="29" t="s">
        <v>783</v>
      </c>
      <c s="25" t="s">
        <v>56</v>
      </c>
      <c s="30" t="s">
        <v>784</v>
      </c>
      <c s="31" t="s">
        <v>785</v>
      </c>
      <c s="32">
        <v>1</v>
      </c>
      <c s="33">
        <v>0</v>
      </c>
      <c s="34">
        <f>ROUND(ROUND(H25,2)*ROUND(G25,3),2)</f>
      </c>
      <c r="O25">
        <f>(I25*21)/100</f>
      </c>
      <c t="s">
        <v>23</v>
      </c>
    </row>
    <row r="26" spans="1:5" ht="12.75">
      <c r="A26" s="35" t="s">
        <v>50</v>
      </c>
      <c r="E26" s="36" t="s">
        <v>47</v>
      </c>
    </row>
    <row r="27" spans="1:5" ht="89.25">
      <c r="A27" s="37" t="s">
        <v>51</v>
      </c>
      <c r="E27" s="38" t="s">
        <v>786</v>
      </c>
    </row>
    <row r="28" spans="1:5" ht="89.25">
      <c r="A28" t="s">
        <v>53</v>
      </c>
      <c r="E28" s="36" t="s">
        <v>787</v>
      </c>
    </row>
    <row r="29" spans="1:16" ht="12.75">
      <c r="A29" s="25" t="s">
        <v>45</v>
      </c>
      <c s="29" t="s">
        <v>37</v>
      </c>
      <c s="29" t="s">
        <v>788</v>
      </c>
      <c s="25" t="s">
        <v>47</v>
      </c>
      <c s="30" t="s">
        <v>789</v>
      </c>
      <c s="31" t="s">
        <v>144</v>
      </c>
      <c s="32">
        <v>7</v>
      </c>
      <c s="33">
        <v>0</v>
      </c>
      <c s="34">
        <f>ROUND(ROUND(H29,2)*ROUND(G29,3),2)</f>
      </c>
      <c r="O29">
        <f>(I29*21)/100</f>
      </c>
      <c t="s">
        <v>23</v>
      </c>
    </row>
    <row r="30" spans="1:5" ht="12.75">
      <c r="A30" s="35" t="s">
        <v>50</v>
      </c>
      <c r="E30" s="36" t="s">
        <v>47</v>
      </c>
    </row>
    <row r="31" spans="1:5" ht="51">
      <c r="A31" s="37" t="s">
        <v>51</v>
      </c>
      <c r="E31" s="38" t="s">
        <v>790</v>
      </c>
    </row>
    <row r="32" spans="1:5" ht="25.5">
      <c r="A32" t="s">
        <v>53</v>
      </c>
      <c r="E32" s="36" t="s">
        <v>791</v>
      </c>
    </row>
    <row r="33" spans="1:16" ht="12.75">
      <c r="A33" s="25" t="s">
        <v>45</v>
      </c>
      <c s="29" t="s">
        <v>74</v>
      </c>
      <c s="29" t="s">
        <v>255</v>
      </c>
      <c s="25" t="s">
        <v>47</v>
      </c>
      <c s="30" t="s">
        <v>256</v>
      </c>
      <c s="31" t="s">
        <v>58</v>
      </c>
      <c s="32">
        <v>1</v>
      </c>
      <c s="33">
        <v>0</v>
      </c>
      <c s="34">
        <f>ROUND(ROUND(H33,2)*ROUND(G33,3),2)</f>
      </c>
      <c r="O33">
        <f>(I33*21)/100</f>
      </c>
      <c t="s">
        <v>23</v>
      </c>
    </row>
    <row r="34" spans="1:5" ht="12.75">
      <c r="A34" s="35" t="s">
        <v>50</v>
      </c>
      <c r="E34" s="36" t="s">
        <v>47</v>
      </c>
    </row>
    <row r="35" spans="1:5" ht="76.5">
      <c r="A35" s="37" t="s">
        <v>51</v>
      </c>
      <c r="E35" s="38" t="s">
        <v>257</v>
      </c>
    </row>
    <row r="36" spans="1:5" ht="12.75">
      <c r="A36" t="s">
        <v>53</v>
      </c>
      <c r="E36" s="36" t="s">
        <v>78</v>
      </c>
    </row>
    <row r="37" spans="1:16" ht="12.75">
      <c r="A37" s="25" t="s">
        <v>45</v>
      </c>
      <c s="29" t="s">
        <v>79</v>
      </c>
      <c s="29" t="s">
        <v>111</v>
      </c>
      <c s="25" t="s">
        <v>47</v>
      </c>
      <c s="30" t="s">
        <v>112</v>
      </c>
      <c s="31" t="s">
        <v>58</v>
      </c>
      <c s="32">
        <v>1</v>
      </c>
      <c s="33">
        <v>0</v>
      </c>
      <c s="34">
        <f>ROUND(ROUND(H37,2)*ROUND(G37,3),2)</f>
      </c>
      <c r="O37">
        <f>(I37*21)/100</f>
      </c>
      <c t="s">
        <v>23</v>
      </c>
    </row>
    <row r="38" spans="1:5" ht="12.75">
      <c r="A38" s="35" t="s">
        <v>50</v>
      </c>
      <c r="E38" s="36" t="s">
        <v>47</v>
      </c>
    </row>
    <row r="39" spans="1:5" ht="76.5">
      <c r="A39" s="37" t="s">
        <v>51</v>
      </c>
      <c r="E39" s="38" t="s">
        <v>261</v>
      </c>
    </row>
    <row r="40" spans="1:5" ht="12.75">
      <c r="A40" t="s">
        <v>53</v>
      </c>
      <c r="E40" s="36" t="s">
        <v>78</v>
      </c>
    </row>
    <row r="41" spans="1:18" ht="12.75" customHeight="1">
      <c r="A41" s="6" t="s">
        <v>43</v>
      </c>
      <c s="6"/>
      <c s="41" t="s">
        <v>29</v>
      </c>
      <c s="6"/>
      <c s="27" t="s">
        <v>115</v>
      </c>
      <c s="6"/>
      <c s="6"/>
      <c s="6"/>
      <c s="42">
        <f>0+Q41</f>
      </c>
      <c r="O41">
        <f>0+R41</f>
      </c>
      <c r="Q41">
        <f>0+I42+I46+I50+I54+I58</f>
      </c>
      <c>
        <f>0+O42+O46+O50+O54+O58</f>
      </c>
    </row>
    <row r="42" spans="1:16" ht="12.75">
      <c r="A42" s="25" t="s">
        <v>45</v>
      </c>
      <c s="29" t="s">
        <v>40</v>
      </c>
      <c s="29" t="s">
        <v>598</v>
      </c>
      <c s="25" t="s">
        <v>47</v>
      </c>
      <c s="30" t="s">
        <v>599</v>
      </c>
      <c s="31" t="s">
        <v>105</v>
      </c>
      <c s="32">
        <v>11.34</v>
      </c>
      <c s="33">
        <v>0</v>
      </c>
      <c s="34">
        <f>ROUND(ROUND(H42,2)*ROUND(G42,3),2)</f>
      </c>
      <c r="O42">
        <f>(I42*21)/100</f>
      </c>
      <c t="s">
        <v>23</v>
      </c>
    </row>
    <row r="43" spans="1:5" ht="12.75">
      <c r="A43" s="35" t="s">
        <v>50</v>
      </c>
      <c r="E43" s="36" t="s">
        <v>47</v>
      </c>
    </row>
    <row r="44" spans="1:5" ht="63.75">
      <c r="A44" s="37" t="s">
        <v>51</v>
      </c>
      <c r="E44" s="38" t="s">
        <v>792</v>
      </c>
    </row>
    <row r="45" spans="1:5" ht="318.75">
      <c r="A45" t="s">
        <v>53</v>
      </c>
      <c r="E45" s="36" t="s">
        <v>601</v>
      </c>
    </row>
    <row r="46" spans="1:16" ht="12.75">
      <c r="A46" s="25" t="s">
        <v>45</v>
      </c>
      <c s="29" t="s">
        <v>42</v>
      </c>
      <c s="29" t="s">
        <v>602</v>
      </c>
      <c s="25" t="s">
        <v>47</v>
      </c>
      <c s="30" t="s">
        <v>603</v>
      </c>
      <c s="31" t="s">
        <v>105</v>
      </c>
      <c s="32">
        <v>38.155</v>
      </c>
      <c s="33">
        <v>0</v>
      </c>
      <c s="34">
        <f>ROUND(ROUND(H46,2)*ROUND(G46,3),2)</f>
      </c>
      <c r="O46">
        <f>(I46*21)/100</f>
      </c>
      <c t="s">
        <v>23</v>
      </c>
    </row>
    <row r="47" spans="1:5" ht="12.75">
      <c r="A47" s="35" t="s">
        <v>50</v>
      </c>
      <c r="E47" s="36" t="s">
        <v>47</v>
      </c>
    </row>
    <row r="48" spans="1:5" ht="165.75">
      <c r="A48" s="37" t="s">
        <v>51</v>
      </c>
      <c r="E48" s="38" t="s">
        <v>793</v>
      </c>
    </row>
    <row r="49" spans="1:5" ht="318.75">
      <c r="A49" t="s">
        <v>53</v>
      </c>
      <c r="E49" s="36" t="s">
        <v>605</v>
      </c>
    </row>
    <row r="50" spans="1:16" ht="12.75">
      <c r="A50" s="25" t="s">
        <v>45</v>
      </c>
      <c s="29" t="s">
        <v>91</v>
      </c>
      <c s="29" t="s">
        <v>606</v>
      </c>
      <c s="25" t="s">
        <v>47</v>
      </c>
      <c s="30" t="s">
        <v>607</v>
      </c>
      <c s="31" t="s">
        <v>105</v>
      </c>
      <c s="32">
        <v>49.5</v>
      </c>
      <c s="33">
        <v>0</v>
      </c>
      <c s="34">
        <f>ROUND(ROUND(H50,2)*ROUND(G50,3),2)</f>
      </c>
      <c r="O50">
        <f>(I50*21)/100</f>
      </c>
      <c t="s">
        <v>23</v>
      </c>
    </row>
    <row r="51" spans="1:5" ht="12.75">
      <c r="A51" s="35" t="s">
        <v>50</v>
      </c>
      <c r="E51" s="36" t="s">
        <v>47</v>
      </c>
    </row>
    <row r="52" spans="1:5" ht="51">
      <c r="A52" s="37" t="s">
        <v>51</v>
      </c>
      <c r="E52" s="38" t="s">
        <v>794</v>
      </c>
    </row>
    <row r="53" spans="1:5" ht="191.25">
      <c r="A53" t="s">
        <v>53</v>
      </c>
      <c r="E53" s="36" t="s">
        <v>609</v>
      </c>
    </row>
    <row r="54" spans="1:16" ht="12.75">
      <c r="A54" s="25" t="s">
        <v>45</v>
      </c>
      <c s="29" t="s">
        <v>96</v>
      </c>
      <c s="29" t="s">
        <v>614</v>
      </c>
      <c s="25" t="s">
        <v>47</v>
      </c>
      <c s="30" t="s">
        <v>615</v>
      </c>
      <c s="31" t="s">
        <v>105</v>
      </c>
      <c s="32">
        <v>6.8</v>
      </c>
      <c s="33">
        <v>0</v>
      </c>
      <c s="34">
        <f>ROUND(ROUND(H54,2)*ROUND(G54,3),2)</f>
      </c>
      <c r="O54">
        <f>(I54*21)/100</f>
      </c>
      <c t="s">
        <v>23</v>
      </c>
    </row>
    <row r="55" spans="1:5" ht="12.75">
      <c r="A55" s="35" t="s">
        <v>50</v>
      </c>
      <c r="E55" s="36" t="s">
        <v>47</v>
      </c>
    </row>
    <row r="56" spans="1:5" ht="25.5">
      <c r="A56" s="37" t="s">
        <v>51</v>
      </c>
      <c r="E56" s="38" t="s">
        <v>795</v>
      </c>
    </row>
    <row r="57" spans="1:5" ht="229.5">
      <c r="A57" t="s">
        <v>53</v>
      </c>
      <c r="E57" s="36" t="s">
        <v>617</v>
      </c>
    </row>
    <row r="58" spans="1:16" ht="12.75">
      <c r="A58" s="25" t="s">
        <v>45</v>
      </c>
      <c s="29" t="s">
        <v>150</v>
      </c>
      <c s="29" t="s">
        <v>622</v>
      </c>
      <c s="25" t="s">
        <v>47</v>
      </c>
      <c s="30" t="s">
        <v>623</v>
      </c>
      <c s="31" t="s">
        <v>131</v>
      </c>
      <c s="32">
        <v>116.34</v>
      </c>
      <c s="33">
        <v>0</v>
      </c>
      <c s="34">
        <f>ROUND(ROUND(H58,2)*ROUND(G58,3),2)</f>
      </c>
      <c r="O58">
        <f>(I58*21)/100</f>
      </c>
      <c t="s">
        <v>23</v>
      </c>
    </row>
    <row r="59" spans="1:5" ht="12.75">
      <c r="A59" s="35" t="s">
        <v>50</v>
      </c>
      <c r="E59" s="36" t="s">
        <v>47</v>
      </c>
    </row>
    <row r="60" spans="1:5" ht="63.75">
      <c r="A60" s="37" t="s">
        <v>51</v>
      </c>
      <c r="E60" s="38" t="s">
        <v>796</v>
      </c>
    </row>
    <row r="61" spans="1:5" ht="12.75">
      <c r="A61" t="s">
        <v>53</v>
      </c>
      <c r="E61" s="36" t="s">
        <v>625</v>
      </c>
    </row>
    <row r="62" spans="1:18" ht="12.75" customHeight="1">
      <c r="A62" s="6" t="s">
        <v>43</v>
      </c>
      <c s="6"/>
      <c s="41" t="s">
        <v>23</v>
      </c>
      <c s="6"/>
      <c s="27" t="s">
        <v>282</v>
      </c>
      <c s="6"/>
      <c s="6"/>
      <c s="6"/>
      <c s="42">
        <f>0+Q62</f>
      </c>
      <c r="O62">
        <f>0+R62</f>
      </c>
      <c r="Q62">
        <f>0+I63+I67+I71</f>
      </c>
      <c>
        <f>0+O63+O67+O71</f>
      </c>
    </row>
    <row r="63" spans="1:16" ht="12.75">
      <c r="A63" s="25" t="s">
        <v>45</v>
      </c>
      <c s="29" t="s">
        <v>156</v>
      </c>
      <c s="29" t="s">
        <v>797</v>
      </c>
      <c s="25" t="s">
        <v>47</v>
      </c>
      <c s="30" t="s">
        <v>798</v>
      </c>
      <c s="31" t="s">
        <v>105</v>
      </c>
      <c s="32">
        <v>19.76</v>
      </c>
      <c s="33">
        <v>0</v>
      </c>
      <c s="34">
        <f>ROUND(ROUND(H63,2)*ROUND(G63,3),2)</f>
      </c>
      <c r="O63">
        <f>(I63*21)/100</f>
      </c>
      <c t="s">
        <v>23</v>
      </c>
    </row>
    <row r="64" spans="1:5" ht="12.75">
      <c r="A64" s="35" t="s">
        <v>50</v>
      </c>
      <c r="E64" s="36" t="s">
        <v>47</v>
      </c>
    </row>
    <row r="65" spans="1:5" ht="76.5">
      <c r="A65" s="37" t="s">
        <v>51</v>
      </c>
      <c r="E65" s="38" t="s">
        <v>799</v>
      </c>
    </row>
    <row r="66" spans="1:5" ht="369.75">
      <c r="A66" t="s">
        <v>53</v>
      </c>
      <c r="E66" s="36" t="s">
        <v>800</v>
      </c>
    </row>
    <row r="67" spans="1:16" ht="12.75">
      <c r="A67" s="25" t="s">
        <v>45</v>
      </c>
      <c s="29" t="s">
        <v>160</v>
      </c>
      <c s="29" t="s">
        <v>801</v>
      </c>
      <c s="25" t="s">
        <v>47</v>
      </c>
      <c s="30" t="s">
        <v>802</v>
      </c>
      <c s="31" t="s">
        <v>243</v>
      </c>
      <c s="32">
        <v>2.766</v>
      </c>
      <c s="33">
        <v>0</v>
      </c>
      <c s="34">
        <f>ROUND(ROUND(H67,2)*ROUND(G67,3),2)</f>
      </c>
      <c r="O67">
        <f>(I67*21)/100</f>
      </c>
      <c t="s">
        <v>23</v>
      </c>
    </row>
    <row r="68" spans="1:5" ht="12.75">
      <c r="A68" s="35" t="s">
        <v>50</v>
      </c>
      <c r="E68" s="36" t="s">
        <v>47</v>
      </c>
    </row>
    <row r="69" spans="1:5" ht="25.5">
      <c r="A69" s="37" t="s">
        <v>51</v>
      </c>
      <c r="E69" s="38" t="s">
        <v>803</v>
      </c>
    </row>
    <row r="70" spans="1:5" ht="267.75">
      <c r="A70" t="s">
        <v>53</v>
      </c>
      <c r="E70" s="36" t="s">
        <v>323</v>
      </c>
    </row>
    <row r="71" spans="1:16" ht="25.5">
      <c r="A71" s="25" t="s">
        <v>45</v>
      </c>
      <c s="29" t="s">
        <v>164</v>
      </c>
      <c s="29" t="s">
        <v>295</v>
      </c>
      <c s="25" t="s">
        <v>47</v>
      </c>
      <c s="30" t="s">
        <v>296</v>
      </c>
      <c s="31" t="s">
        <v>144</v>
      </c>
      <c s="32">
        <v>96</v>
      </c>
      <c s="33">
        <v>0</v>
      </c>
      <c s="34">
        <f>ROUND(ROUND(H71,2)*ROUND(G71,3),2)</f>
      </c>
      <c r="O71">
        <f>(I71*21)/100</f>
      </c>
      <c t="s">
        <v>23</v>
      </c>
    </row>
    <row r="72" spans="1:5" ht="12.75">
      <c r="A72" s="35" t="s">
        <v>50</v>
      </c>
      <c r="E72" s="36" t="s">
        <v>47</v>
      </c>
    </row>
    <row r="73" spans="1:5" ht="63.75">
      <c r="A73" s="37" t="s">
        <v>51</v>
      </c>
      <c r="E73" s="38" t="s">
        <v>804</v>
      </c>
    </row>
    <row r="74" spans="1:5" ht="63.75">
      <c r="A74" t="s">
        <v>53</v>
      </c>
      <c r="E74" s="36" t="s">
        <v>298</v>
      </c>
    </row>
    <row r="75" spans="1:18" ht="12.75" customHeight="1">
      <c r="A75" s="6" t="s">
        <v>43</v>
      </c>
      <c s="6"/>
      <c s="41" t="s">
        <v>22</v>
      </c>
      <c s="6"/>
      <c s="27" t="s">
        <v>302</v>
      </c>
      <c s="6"/>
      <c s="6"/>
      <c s="6"/>
      <c s="42">
        <f>0+Q75</f>
      </c>
      <c r="O75">
        <f>0+R75</f>
      </c>
      <c r="Q75">
        <f>0+I76+I80+I84+I88+I92+I96+I100</f>
      </c>
      <c>
        <f>0+O76+O80+O84+O88+O92+O96+O100</f>
      </c>
    </row>
    <row r="76" spans="1:16" ht="12.75">
      <c r="A76" s="25" t="s">
        <v>45</v>
      </c>
      <c s="29" t="s">
        <v>168</v>
      </c>
      <c s="29" t="s">
        <v>303</v>
      </c>
      <c s="25" t="s">
        <v>47</v>
      </c>
      <c s="30" t="s">
        <v>304</v>
      </c>
      <c s="31" t="s">
        <v>305</v>
      </c>
      <c s="32">
        <v>1561</v>
      </c>
      <c s="33">
        <v>0</v>
      </c>
      <c s="34">
        <f>ROUND(ROUND(H76,2)*ROUND(G76,3),2)</f>
      </c>
      <c r="O76">
        <f>(I76*21)/100</f>
      </c>
      <c t="s">
        <v>23</v>
      </c>
    </row>
    <row r="77" spans="1:5" ht="12.75">
      <c r="A77" s="35" t="s">
        <v>50</v>
      </c>
      <c r="E77" s="36" t="s">
        <v>47</v>
      </c>
    </row>
    <row r="78" spans="1:5" ht="25.5">
      <c r="A78" s="37" t="s">
        <v>51</v>
      </c>
      <c r="E78" s="38" t="s">
        <v>805</v>
      </c>
    </row>
    <row r="79" spans="1:5" ht="25.5">
      <c r="A79" t="s">
        <v>53</v>
      </c>
      <c r="E79" s="36" t="s">
        <v>307</v>
      </c>
    </row>
    <row r="80" spans="1:16" ht="12.75">
      <c r="A80" s="25" t="s">
        <v>45</v>
      </c>
      <c s="29" t="s">
        <v>173</v>
      </c>
      <c s="29" t="s">
        <v>308</v>
      </c>
      <c s="25" t="s">
        <v>47</v>
      </c>
      <c s="30" t="s">
        <v>309</v>
      </c>
      <c s="31" t="s">
        <v>105</v>
      </c>
      <c s="32">
        <v>84.449</v>
      </c>
      <c s="33">
        <v>0</v>
      </c>
      <c s="34">
        <f>ROUND(ROUND(H80,2)*ROUND(G80,3),2)</f>
      </c>
      <c r="O80">
        <f>(I80*21)/100</f>
      </c>
      <c t="s">
        <v>23</v>
      </c>
    </row>
    <row r="81" spans="1:5" ht="12.75">
      <c r="A81" s="35" t="s">
        <v>50</v>
      </c>
      <c r="E81" s="36" t="s">
        <v>47</v>
      </c>
    </row>
    <row r="82" spans="1:5" ht="102">
      <c r="A82" s="37" t="s">
        <v>51</v>
      </c>
      <c r="E82" s="38" t="s">
        <v>806</v>
      </c>
    </row>
    <row r="83" spans="1:5" ht="382.5">
      <c r="A83" t="s">
        <v>53</v>
      </c>
      <c r="E83" s="36" t="s">
        <v>311</v>
      </c>
    </row>
    <row r="84" spans="1:16" ht="12.75">
      <c r="A84" s="25" t="s">
        <v>45</v>
      </c>
      <c s="29" t="s">
        <v>177</v>
      </c>
      <c s="29" t="s">
        <v>312</v>
      </c>
      <c s="25" t="s">
        <v>47</v>
      </c>
      <c s="30" t="s">
        <v>313</v>
      </c>
      <c s="31" t="s">
        <v>243</v>
      </c>
      <c s="32">
        <v>15.206</v>
      </c>
      <c s="33">
        <v>0</v>
      </c>
      <c s="34">
        <f>ROUND(ROUND(H84,2)*ROUND(G84,3),2)</f>
      </c>
      <c r="O84">
        <f>(I84*21)/100</f>
      </c>
      <c t="s">
        <v>23</v>
      </c>
    </row>
    <row r="85" spans="1:5" ht="12.75">
      <c r="A85" s="35" t="s">
        <v>50</v>
      </c>
      <c r="E85" s="36" t="s">
        <v>47</v>
      </c>
    </row>
    <row r="86" spans="1:5" ht="25.5">
      <c r="A86" s="37" t="s">
        <v>51</v>
      </c>
      <c r="E86" s="38" t="s">
        <v>807</v>
      </c>
    </row>
    <row r="87" spans="1:5" ht="242.25">
      <c r="A87" t="s">
        <v>53</v>
      </c>
      <c r="E87" s="36" t="s">
        <v>315</v>
      </c>
    </row>
    <row r="88" spans="1:16" ht="12.75">
      <c r="A88" s="25" t="s">
        <v>45</v>
      </c>
      <c s="29" t="s">
        <v>182</v>
      </c>
      <c s="29" t="s">
        <v>808</v>
      </c>
      <c s="25" t="s">
        <v>56</v>
      </c>
      <c s="30" t="s">
        <v>809</v>
      </c>
      <c s="31" t="s">
        <v>810</v>
      </c>
      <c s="32">
        <v>14</v>
      </c>
      <c s="33">
        <v>0</v>
      </c>
      <c s="34">
        <f>ROUND(ROUND(H88,2)*ROUND(G88,3),2)</f>
      </c>
      <c r="O88">
        <f>(I88*21)/100</f>
      </c>
      <c t="s">
        <v>23</v>
      </c>
    </row>
    <row r="89" spans="1:5" ht="12.75">
      <c r="A89" s="35" t="s">
        <v>50</v>
      </c>
      <c r="E89" s="36" t="s">
        <v>47</v>
      </c>
    </row>
    <row r="90" spans="1:5" ht="38.25">
      <c r="A90" s="37" t="s">
        <v>51</v>
      </c>
      <c r="E90" s="38" t="s">
        <v>811</v>
      </c>
    </row>
    <row r="91" spans="1:5" ht="38.25">
      <c r="A91" t="s">
        <v>53</v>
      </c>
      <c r="E91" s="36" t="s">
        <v>812</v>
      </c>
    </row>
    <row r="92" spans="1:16" ht="12.75">
      <c r="A92" s="25" t="s">
        <v>45</v>
      </c>
      <c s="29" t="s">
        <v>187</v>
      </c>
      <c s="29" t="s">
        <v>813</v>
      </c>
      <c s="25" t="s">
        <v>56</v>
      </c>
      <c s="30" t="s">
        <v>814</v>
      </c>
      <c s="31" t="s">
        <v>810</v>
      </c>
      <c s="32">
        <v>8</v>
      </c>
      <c s="33">
        <v>0</v>
      </c>
      <c s="34">
        <f>ROUND(ROUND(H92,2)*ROUND(G92,3),2)</f>
      </c>
      <c r="O92">
        <f>(I92*21)/100</f>
      </c>
      <c t="s">
        <v>23</v>
      </c>
    </row>
    <row r="93" spans="1:5" ht="12.75">
      <c r="A93" s="35" t="s">
        <v>50</v>
      </c>
      <c r="E93" s="36" t="s">
        <v>47</v>
      </c>
    </row>
    <row r="94" spans="1:5" ht="38.25">
      <c r="A94" s="37" t="s">
        <v>51</v>
      </c>
      <c r="E94" s="38" t="s">
        <v>815</v>
      </c>
    </row>
    <row r="95" spans="1:5" ht="38.25">
      <c r="A95" t="s">
        <v>53</v>
      </c>
      <c r="E95" s="36" t="s">
        <v>816</v>
      </c>
    </row>
    <row r="96" spans="1:16" ht="12.75">
      <c r="A96" s="25" t="s">
        <v>45</v>
      </c>
      <c s="29" t="s">
        <v>190</v>
      </c>
      <c s="29" t="s">
        <v>336</v>
      </c>
      <c s="25" t="s">
        <v>56</v>
      </c>
      <c s="30" t="s">
        <v>337</v>
      </c>
      <c s="31" t="s">
        <v>105</v>
      </c>
      <c s="32">
        <v>34.993</v>
      </c>
      <c s="33">
        <v>0</v>
      </c>
      <c s="34">
        <f>ROUND(ROUND(H96,2)*ROUND(G96,3),2)</f>
      </c>
      <c r="O96">
        <f>(I96*21)/100</f>
      </c>
      <c t="s">
        <v>23</v>
      </c>
    </row>
    <row r="97" spans="1:5" ht="12.75">
      <c r="A97" s="35" t="s">
        <v>50</v>
      </c>
      <c r="E97" s="36" t="s">
        <v>47</v>
      </c>
    </row>
    <row r="98" spans="1:5" ht="102">
      <c r="A98" s="37" t="s">
        <v>51</v>
      </c>
      <c r="E98" s="38" t="s">
        <v>817</v>
      </c>
    </row>
    <row r="99" spans="1:5" ht="242.25">
      <c r="A99" t="s">
        <v>53</v>
      </c>
      <c r="E99" s="36" t="s">
        <v>339</v>
      </c>
    </row>
    <row r="100" spans="1:16" ht="12.75">
      <c r="A100" s="25" t="s">
        <v>45</v>
      </c>
      <c s="29" t="s">
        <v>194</v>
      </c>
      <c s="29" t="s">
        <v>340</v>
      </c>
      <c s="25" t="s">
        <v>56</v>
      </c>
      <c s="30" t="s">
        <v>341</v>
      </c>
      <c s="31" t="s">
        <v>243</v>
      </c>
      <c s="32">
        <v>9.622</v>
      </c>
      <c s="33">
        <v>0</v>
      </c>
      <c s="34">
        <f>ROUND(ROUND(H100,2)*ROUND(G100,3),2)</f>
      </c>
      <c r="O100">
        <f>(I100*21)/100</f>
      </c>
      <c t="s">
        <v>23</v>
      </c>
    </row>
    <row r="101" spans="1:5" ht="12.75">
      <c r="A101" s="35" t="s">
        <v>50</v>
      </c>
      <c r="E101" s="36" t="s">
        <v>47</v>
      </c>
    </row>
    <row r="102" spans="1:5" ht="38.25">
      <c r="A102" s="37" t="s">
        <v>51</v>
      </c>
      <c r="E102" s="38" t="s">
        <v>818</v>
      </c>
    </row>
    <row r="103" spans="1:5" ht="267.75">
      <c r="A103" t="s">
        <v>53</v>
      </c>
      <c r="E103" s="36" t="s">
        <v>323</v>
      </c>
    </row>
    <row r="104" spans="1:18" ht="12.75" customHeight="1">
      <c r="A104" s="6" t="s">
        <v>43</v>
      </c>
      <c s="6"/>
      <c s="41" t="s">
        <v>33</v>
      </c>
      <c s="6"/>
      <c s="27" t="s">
        <v>343</v>
      </c>
      <c s="6"/>
      <c s="6"/>
      <c s="6"/>
      <c s="42">
        <f>0+Q104</f>
      </c>
      <c r="O104">
        <f>0+R104</f>
      </c>
      <c r="Q104">
        <f>0+I105+I109+I113+I117+I121+I125+I129</f>
      </c>
      <c>
        <f>0+O105+O109+O113+O117+O121+O125+O129</f>
      </c>
    </row>
    <row r="105" spans="1:16" ht="12.75">
      <c r="A105" s="25" t="s">
        <v>45</v>
      </c>
      <c s="29" t="s">
        <v>199</v>
      </c>
      <c s="29" t="s">
        <v>819</v>
      </c>
      <c s="25" t="s">
        <v>47</v>
      </c>
      <c s="30" t="s">
        <v>820</v>
      </c>
      <c s="31" t="s">
        <v>105</v>
      </c>
      <c s="32">
        <v>3.468</v>
      </c>
      <c s="33">
        <v>0</v>
      </c>
      <c s="34">
        <f>ROUND(ROUND(H105,2)*ROUND(G105,3),2)</f>
      </c>
      <c r="O105">
        <f>(I105*21)/100</f>
      </c>
      <c t="s">
        <v>23</v>
      </c>
    </row>
    <row r="106" spans="1:5" ht="12.75">
      <c r="A106" s="35" t="s">
        <v>50</v>
      </c>
      <c r="E106" s="36" t="s">
        <v>47</v>
      </c>
    </row>
    <row r="107" spans="1:5" ht="63.75">
      <c r="A107" s="37" t="s">
        <v>51</v>
      </c>
      <c r="E107" s="38" t="s">
        <v>821</v>
      </c>
    </row>
    <row r="108" spans="1:5" ht="369.75">
      <c r="A108" t="s">
        <v>53</v>
      </c>
      <c r="E108" s="36" t="s">
        <v>319</v>
      </c>
    </row>
    <row r="109" spans="1:16" ht="12.75">
      <c r="A109" s="25" t="s">
        <v>45</v>
      </c>
      <c s="29" t="s">
        <v>202</v>
      </c>
      <c s="29" t="s">
        <v>822</v>
      </c>
      <c s="25" t="s">
        <v>47</v>
      </c>
      <c s="30" t="s">
        <v>823</v>
      </c>
      <c s="31" t="s">
        <v>243</v>
      </c>
      <c s="32">
        <v>0.677</v>
      </c>
      <c s="33">
        <v>0</v>
      </c>
      <c s="34">
        <f>ROUND(ROUND(H109,2)*ROUND(G109,3),2)</f>
      </c>
      <c r="O109">
        <f>(I109*21)/100</f>
      </c>
      <c t="s">
        <v>23</v>
      </c>
    </row>
    <row r="110" spans="1:5" ht="12.75">
      <c r="A110" s="35" t="s">
        <v>50</v>
      </c>
      <c r="E110" s="36" t="s">
        <v>47</v>
      </c>
    </row>
    <row r="111" spans="1:5" ht="25.5">
      <c r="A111" s="37" t="s">
        <v>51</v>
      </c>
      <c r="E111" s="38" t="s">
        <v>824</v>
      </c>
    </row>
    <row r="112" spans="1:5" ht="267.75">
      <c r="A112" t="s">
        <v>53</v>
      </c>
      <c r="E112" s="36" t="s">
        <v>323</v>
      </c>
    </row>
    <row r="113" spans="1:16" ht="12.75">
      <c r="A113" s="25" t="s">
        <v>45</v>
      </c>
      <c s="29" t="s">
        <v>208</v>
      </c>
      <c s="29" t="s">
        <v>644</v>
      </c>
      <c s="25" t="s">
        <v>47</v>
      </c>
      <c s="30" t="s">
        <v>645</v>
      </c>
      <c s="31" t="s">
        <v>105</v>
      </c>
      <c s="32">
        <v>1.7</v>
      </c>
      <c s="33">
        <v>0</v>
      </c>
      <c s="34">
        <f>ROUND(ROUND(H113,2)*ROUND(G113,3),2)</f>
      </c>
      <c r="O113">
        <f>(I113*21)/100</f>
      </c>
      <c t="s">
        <v>23</v>
      </c>
    </row>
    <row r="114" spans="1:5" ht="12.75">
      <c r="A114" s="35" t="s">
        <v>50</v>
      </c>
      <c r="E114" s="36" t="s">
        <v>47</v>
      </c>
    </row>
    <row r="115" spans="1:5" ht="25.5">
      <c r="A115" s="37" t="s">
        <v>51</v>
      </c>
      <c r="E115" s="38" t="s">
        <v>825</v>
      </c>
    </row>
    <row r="116" spans="1:5" ht="369.75">
      <c r="A116" t="s">
        <v>53</v>
      </c>
      <c r="E116" s="36" t="s">
        <v>319</v>
      </c>
    </row>
    <row r="117" spans="1:16" ht="12.75">
      <c r="A117" s="25" t="s">
        <v>45</v>
      </c>
      <c s="29" t="s">
        <v>212</v>
      </c>
      <c s="29" t="s">
        <v>647</v>
      </c>
      <c s="25" t="s">
        <v>47</v>
      </c>
      <c s="30" t="s">
        <v>648</v>
      </c>
      <c s="31" t="s">
        <v>105</v>
      </c>
      <c s="32">
        <v>18.709</v>
      </c>
      <c s="33">
        <v>0</v>
      </c>
      <c s="34">
        <f>ROUND(ROUND(H117,2)*ROUND(G117,3),2)</f>
      </c>
      <c r="O117">
        <f>(I117*21)/100</f>
      </c>
      <c t="s">
        <v>23</v>
      </c>
    </row>
    <row r="118" spans="1:5" ht="12.75">
      <c r="A118" s="35" t="s">
        <v>50</v>
      </c>
      <c r="E118" s="36" t="s">
        <v>47</v>
      </c>
    </row>
    <row r="119" spans="1:5" ht="76.5">
      <c r="A119" s="37" t="s">
        <v>51</v>
      </c>
      <c r="E119" s="38" t="s">
        <v>826</v>
      </c>
    </row>
    <row r="120" spans="1:5" ht="369.75">
      <c r="A120" t="s">
        <v>53</v>
      </c>
      <c r="E120" s="36" t="s">
        <v>319</v>
      </c>
    </row>
    <row r="121" spans="1:16" ht="12.75">
      <c r="A121" s="25" t="s">
        <v>45</v>
      </c>
      <c s="29" t="s">
        <v>215</v>
      </c>
      <c s="29" t="s">
        <v>827</v>
      </c>
      <c s="25" t="s">
        <v>47</v>
      </c>
      <c s="30" t="s">
        <v>828</v>
      </c>
      <c s="31" t="s">
        <v>105</v>
      </c>
      <c s="32">
        <v>4.68</v>
      </c>
      <c s="33">
        <v>0</v>
      </c>
      <c s="34">
        <f>ROUND(ROUND(H121,2)*ROUND(G121,3),2)</f>
      </c>
      <c r="O121">
        <f>(I121*21)/100</f>
      </c>
      <c t="s">
        <v>23</v>
      </c>
    </row>
    <row r="122" spans="1:5" ht="12.75">
      <c r="A122" s="35" t="s">
        <v>50</v>
      </c>
      <c r="E122" s="36" t="s">
        <v>47</v>
      </c>
    </row>
    <row r="123" spans="1:5" ht="63.75">
      <c r="A123" s="37" t="s">
        <v>51</v>
      </c>
      <c r="E123" s="38" t="s">
        <v>829</v>
      </c>
    </row>
    <row r="124" spans="1:5" ht="293.25">
      <c r="A124" t="s">
        <v>53</v>
      </c>
      <c r="E124" s="36" t="s">
        <v>830</v>
      </c>
    </row>
    <row r="125" spans="1:16" ht="12.75">
      <c r="A125" s="25" t="s">
        <v>45</v>
      </c>
      <c s="29" t="s">
        <v>219</v>
      </c>
      <c s="29" t="s">
        <v>831</v>
      </c>
      <c s="25" t="s">
        <v>47</v>
      </c>
      <c s="30" t="s">
        <v>832</v>
      </c>
      <c s="31" t="s">
        <v>105</v>
      </c>
      <c s="32">
        <v>11.34</v>
      </c>
      <c s="33">
        <v>0</v>
      </c>
      <c s="34">
        <f>ROUND(ROUND(H125,2)*ROUND(G125,3),2)</f>
      </c>
      <c r="O125">
        <f>(I125*21)/100</f>
      </c>
      <c t="s">
        <v>23</v>
      </c>
    </row>
    <row r="126" spans="1:5" ht="12.75">
      <c r="A126" s="35" t="s">
        <v>50</v>
      </c>
      <c r="E126" s="36" t="s">
        <v>47</v>
      </c>
    </row>
    <row r="127" spans="1:5" ht="25.5">
      <c r="A127" s="37" t="s">
        <v>51</v>
      </c>
      <c r="E127" s="38" t="s">
        <v>833</v>
      </c>
    </row>
    <row r="128" spans="1:5" ht="51">
      <c r="A128" t="s">
        <v>53</v>
      </c>
      <c r="E128" s="36" t="s">
        <v>834</v>
      </c>
    </row>
    <row r="129" spans="1:16" ht="12.75">
      <c r="A129" s="25" t="s">
        <v>45</v>
      </c>
      <c s="29" t="s">
        <v>222</v>
      </c>
      <c s="29" t="s">
        <v>652</v>
      </c>
      <c s="25" t="s">
        <v>47</v>
      </c>
      <c s="30" t="s">
        <v>653</v>
      </c>
      <c s="31" t="s">
        <v>105</v>
      </c>
      <c s="32">
        <v>26.082</v>
      </c>
      <c s="33">
        <v>0</v>
      </c>
      <c s="34">
        <f>ROUND(ROUND(H129,2)*ROUND(G129,3),2)</f>
      </c>
      <c r="O129">
        <f>(I129*21)/100</f>
      </c>
      <c t="s">
        <v>23</v>
      </c>
    </row>
    <row r="130" spans="1:5" ht="12.75">
      <c r="A130" s="35" t="s">
        <v>50</v>
      </c>
      <c r="E130" s="36" t="s">
        <v>47</v>
      </c>
    </row>
    <row r="131" spans="1:5" ht="76.5">
      <c r="A131" s="37" t="s">
        <v>51</v>
      </c>
      <c r="E131" s="38" t="s">
        <v>835</v>
      </c>
    </row>
    <row r="132" spans="1:5" ht="102">
      <c r="A132" t="s">
        <v>53</v>
      </c>
      <c r="E132" s="36" t="s">
        <v>655</v>
      </c>
    </row>
    <row r="133" spans="1:18" ht="12.75" customHeight="1">
      <c r="A133" s="6" t="s">
        <v>43</v>
      </c>
      <c s="6"/>
      <c s="41" t="s">
        <v>35</v>
      </c>
      <c s="6"/>
      <c s="27" t="s">
        <v>124</v>
      </c>
      <c s="6"/>
      <c s="6"/>
      <c s="6"/>
      <c s="42">
        <f>0+Q133</f>
      </c>
      <c r="O133">
        <f>0+R133</f>
      </c>
      <c r="Q133">
        <f>0+I134+I138+I142+I146</f>
      </c>
      <c>
        <f>0+O134+O138+O142+O146</f>
      </c>
    </row>
    <row r="134" spans="1:16" ht="12.75">
      <c r="A134" s="25" t="s">
        <v>45</v>
      </c>
      <c s="29" t="s">
        <v>225</v>
      </c>
      <c s="29" t="s">
        <v>660</v>
      </c>
      <c s="25" t="s">
        <v>47</v>
      </c>
      <c s="30" t="s">
        <v>661</v>
      </c>
      <c s="31" t="s">
        <v>105</v>
      </c>
      <c s="32">
        <v>3.825</v>
      </c>
      <c s="33">
        <v>0</v>
      </c>
      <c s="34">
        <f>ROUND(ROUND(H134,2)*ROUND(G134,3),2)</f>
      </c>
      <c r="O134">
        <f>(I134*21)/100</f>
      </c>
      <c t="s">
        <v>23</v>
      </c>
    </row>
    <row r="135" spans="1:5" ht="12.75">
      <c r="A135" s="35" t="s">
        <v>50</v>
      </c>
      <c r="E135" s="36" t="s">
        <v>47</v>
      </c>
    </row>
    <row r="136" spans="1:5" ht="12.75">
      <c r="A136" s="37" t="s">
        <v>51</v>
      </c>
      <c r="E136" s="38" t="s">
        <v>836</v>
      </c>
    </row>
    <row r="137" spans="1:5" ht="51">
      <c r="A137" t="s">
        <v>53</v>
      </c>
      <c r="E137" s="36" t="s">
        <v>663</v>
      </c>
    </row>
    <row r="138" spans="1:16" ht="12.75">
      <c r="A138" s="25" t="s">
        <v>45</v>
      </c>
      <c s="29" t="s">
        <v>229</v>
      </c>
      <c s="29" t="s">
        <v>125</v>
      </c>
      <c s="25" t="s">
        <v>47</v>
      </c>
      <c s="30" t="s">
        <v>126</v>
      </c>
      <c s="31" t="s">
        <v>105</v>
      </c>
      <c s="32">
        <v>3.3</v>
      </c>
      <c s="33">
        <v>0</v>
      </c>
      <c s="34">
        <f>ROUND(ROUND(H138,2)*ROUND(G138,3),2)</f>
      </c>
      <c r="O138">
        <f>(I138*21)/100</f>
      </c>
      <c t="s">
        <v>23</v>
      </c>
    </row>
    <row r="139" spans="1:5" ht="12.75">
      <c r="A139" s="35" t="s">
        <v>50</v>
      </c>
      <c r="E139" s="36" t="s">
        <v>47</v>
      </c>
    </row>
    <row r="140" spans="1:5" ht="51">
      <c r="A140" s="37" t="s">
        <v>51</v>
      </c>
      <c r="E140" s="38" t="s">
        <v>837</v>
      </c>
    </row>
    <row r="141" spans="1:5" ht="38.25">
      <c r="A141" t="s">
        <v>53</v>
      </c>
      <c r="E141" s="36" t="s">
        <v>128</v>
      </c>
    </row>
    <row r="142" spans="1:16" ht="12.75">
      <c r="A142" s="25" t="s">
        <v>45</v>
      </c>
      <c s="29" t="s">
        <v>234</v>
      </c>
      <c s="29" t="s">
        <v>665</v>
      </c>
      <c s="25" t="s">
        <v>47</v>
      </c>
      <c s="30" t="s">
        <v>666</v>
      </c>
      <c s="31" t="s">
        <v>131</v>
      </c>
      <c s="32">
        <v>7</v>
      </c>
      <c s="33">
        <v>0</v>
      </c>
      <c s="34">
        <f>ROUND(ROUND(H142,2)*ROUND(G142,3),2)</f>
      </c>
      <c r="O142">
        <f>(I142*21)/100</f>
      </c>
      <c t="s">
        <v>23</v>
      </c>
    </row>
    <row r="143" spans="1:5" ht="12.75">
      <c r="A143" s="35" t="s">
        <v>50</v>
      </c>
      <c r="E143" s="36" t="s">
        <v>47</v>
      </c>
    </row>
    <row r="144" spans="1:5" ht="12.75">
      <c r="A144" s="37" t="s">
        <v>51</v>
      </c>
      <c r="E144" s="38" t="s">
        <v>838</v>
      </c>
    </row>
    <row r="145" spans="1:5" ht="38.25">
      <c r="A145" t="s">
        <v>53</v>
      </c>
      <c r="E145" s="36" t="s">
        <v>128</v>
      </c>
    </row>
    <row r="146" spans="1:16" ht="12.75">
      <c r="A146" s="25" t="s">
        <v>45</v>
      </c>
      <c s="29" t="s">
        <v>355</v>
      </c>
      <c s="29" t="s">
        <v>839</v>
      </c>
      <c s="25" t="s">
        <v>56</v>
      </c>
      <c s="30" t="s">
        <v>840</v>
      </c>
      <c s="31" t="s">
        <v>105</v>
      </c>
      <c s="32">
        <v>4.59</v>
      </c>
      <c s="33">
        <v>0</v>
      </c>
      <c s="34">
        <f>ROUND(ROUND(H146,2)*ROUND(G146,3),2)</f>
      </c>
      <c r="O146">
        <f>(I146*21)/100</f>
      </c>
      <c t="s">
        <v>23</v>
      </c>
    </row>
    <row r="147" spans="1:5" ht="12.75">
      <c r="A147" s="35" t="s">
        <v>50</v>
      </c>
      <c r="E147" s="36" t="s">
        <v>47</v>
      </c>
    </row>
    <row r="148" spans="1:5" ht="38.25">
      <c r="A148" s="37" t="s">
        <v>51</v>
      </c>
      <c r="E148" s="38" t="s">
        <v>841</v>
      </c>
    </row>
    <row r="149" spans="1:5" ht="140.25">
      <c r="A149" t="s">
        <v>53</v>
      </c>
      <c r="E149" s="36" t="s">
        <v>378</v>
      </c>
    </row>
    <row r="150" spans="1:18" ht="12.75" customHeight="1">
      <c r="A150" s="6" t="s">
        <v>43</v>
      </c>
      <c s="6"/>
      <c s="41" t="s">
        <v>74</v>
      </c>
      <c s="6"/>
      <c s="27" t="s">
        <v>402</v>
      </c>
      <c s="6"/>
      <c s="6"/>
      <c s="6"/>
      <c s="42">
        <f>0+Q150</f>
      </c>
      <c r="O150">
        <f>0+R150</f>
      </c>
      <c r="Q150">
        <f>0+I151+I155+I159+I163+I167+I171+I175+I179</f>
      </c>
      <c>
        <f>0+O151+O155+O159+O163+O167+O171+O175+O179</f>
      </c>
    </row>
    <row r="151" spans="1:16" ht="25.5">
      <c r="A151" s="25" t="s">
        <v>45</v>
      </c>
      <c s="29" t="s">
        <v>360</v>
      </c>
      <c s="29" t="s">
        <v>404</v>
      </c>
      <c s="25" t="s">
        <v>47</v>
      </c>
      <c s="30" t="s">
        <v>405</v>
      </c>
      <c s="31" t="s">
        <v>131</v>
      </c>
      <c s="32">
        <v>4.5</v>
      </c>
      <c s="33">
        <v>0</v>
      </c>
      <c s="34">
        <f>ROUND(ROUND(H151,2)*ROUND(G151,3),2)</f>
      </c>
      <c r="O151">
        <f>(I151*21)/100</f>
      </c>
      <c t="s">
        <v>23</v>
      </c>
    </row>
    <row r="152" spans="1:5" ht="12.75">
      <c r="A152" s="35" t="s">
        <v>50</v>
      </c>
      <c r="E152" s="36" t="s">
        <v>47</v>
      </c>
    </row>
    <row r="153" spans="1:5" ht="12.75">
      <c r="A153" s="37" t="s">
        <v>51</v>
      </c>
      <c r="E153" s="38" t="s">
        <v>842</v>
      </c>
    </row>
    <row r="154" spans="1:5" ht="191.25">
      <c r="A154" t="s">
        <v>53</v>
      </c>
      <c r="E154" s="36" t="s">
        <v>407</v>
      </c>
    </row>
    <row r="155" spans="1:16" ht="12.75">
      <c r="A155" s="25" t="s">
        <v>45</v>
      </c>
      <c s="29" t="s">
        <v>365</v>
      </c>
      <c s="29" t="s">
        <v>419</v>
      </c>
      <c s="25" t="s">
        <v>47</v>
      </c>
      <c s="30" t="s">
        <v>420</v>
      </c>
      <c s="31" t="s">
        <v>131</v>
      </c>
      <c s="32">
        <v>4.5</v>
      </c>
      <c s="33">
        <v>0</v>
      </c>
      <c s="34">
        <f>ROUND(ROUND(H155,2)*ROUND(G155,3),2)</f>
      </c>
      <c r="O155">
        <f>(I155*21)/100</f>
      </c>
      <c t="s">
        <v>23</v>
      </c>
    </row>
    <row r="156" spans="1:5" ht="12.75">
      <c r="A156" s="35" t="s">
        <v>50</v>
      </c>
      <c r="E156" s="36" t="s">
        <v>47</v>
      </c>
    </row>
    <row r="157" spans="1:5" ht="12.75">
      <c r="A157" s="37" t="s">
        <v>51</v>
      </c>
      <c r="E157" s="38" t="s">
        <v>842</v>
      </c>
    </row>
    <row r="158" spans="1:5" ht="38.25">
      <c r="A158" t="s">
        <v>53</v>
      </c>
      <c r="E158" s="36" t="s">
        <v>417</v>
      </c>
    </row>
    <row r="159" spans="1:16" ht="12.75">
      <c r="A159" s="25" t="s">
        <v>45</v>
      </c>
      <c s="29" t="s">
        <v>370</v>
      </c>
      <c s="29" t="s">
        <v>843</v>
      </c>
      <c s="25" t="s">
        <v>56</v>
      </c>
      <c s="30" t="s">
        <v>844</v>
      </c>
      <c s="31" t="s">
        <v>131</v>
      </c>
      <c s="32">
        <v>38</v>
      </c>
      <c s="33">
        <v>0</v>
      </c>
      <c s="34">
        <f>ROUND(ROUND(H159,2)*ROUND(G159,3),2)</f>
      </c>
      <c r="O159">
        <f>(I159*21)/100</f>
      </c>
      <c t="s">
        <v>23</v>
      </c>
    </row>
    <row r="160" spans="1:5" ht="12.75">
      <c r="A160" s="35" t="s">
        <v>50</v>
      </c>
      <c r="E160" s="36" t="s">
        <v>47</v>
      </c>
    </row>
    <row r="161" spans="1:5" ht="25.5">
      <c r="A161" s="37" t="s">
        <v>51</v>
      </c>
      <c r="E161" s="38" t="s">
        <v>845</v>
      </c>
    </row>
    <row r="162" spans="1:5" ht="89.25">
      <c r="A162" t="s">
        <v>53</v>
      </c>
      <c r="E162" s="36" t="s">
        <v>846</v>
      </c>
    </row>
    <row r="163" spans="1:16" ht="12.75">
      <c r="A163" s="25" t="s">
        <v>45</v>
      </c>
      <c s="29" t="s">
        <v>374</v>
      </c>
      <c s="29" t="s">
        <v>428</v>
      </c>
      <c s="25" t="s">
        <v>56</v>
      </c>
      <c s="30" t="s">
        <v>429</v>
      </c>
      <c s="31" t="s">
        <v>131</v>
      </c>
      <c s="32">
        <v>7.95</v>
      </c>
      <c s="33">
        <v>0</v>
      </c>
      <c s="34">
        <f>ROUND(ROUND(H163,2)*ROUND(G163,3),2)</f>
      </c>
      <c r="O163">
        <f>(I163*21)/100</f>
      </c>
      <c t="s">
        <v>23</v>
      </c>
    </row>
    <row r="164" spans="1:5" ht="12.75">
      <c r="A164" s="35" t="s">
        <v>50</v>
      </c>
      <c r="E164" s="36" t="s">
        <v>47</v>
      </c>
    </row>
    <row r="165" spans="1:5" ht="38.25">
      <c r="A165" s="37" t="s">
        <v>51</v>
      </c>
      <c r="E165" s="38" t="s">
        <v>847</v>
      </c>
    </row>
    <row r="166" spans="1:5" ht="89.25">
      <c r="A166" t="s">
        <v>53</v>
      </c>
      <c r="E166" s="36" t="s">
        <v>431</v>
      </c>
    </row>
    <row r="167" spans="1:16" ht="12.75">
      <c r="A167" s="25" t="s">
        <v>45</v>
      </c>
      <c s="29" t="s">
        <v>380</v>
      </c>
      <c s="29" t="s">
        <v>848</v>
      </c>
      <c s="25" t="s">
        <v>56</v>
      </c>
      <c s="30" t="s">
        <v>849</v>
      </c>
      <c s="31" t="s">
        <v>131</v>
      </c>
      <c s="32">
        <v>6.1</v>
      </c>
      <c s="33">
        <v>0</v>
      </c>
      <c s="34">
        <f>ROUND(ROUND(H167,2)*ROUND(G167,3),2)</f>
      </c>
      <c r="O167">
        <f>(I167*21)/100</f>
      </c>
      <c t="s">
        <v>23</v>
      </c>
    </row>
    <row r="168" spans="1:5" ht="12.75">
      <c r="A168" s="35" t="s">
        <v>50</v>
      </c>
      <c r="E168" s="36" t="s">
        <v>47</v>
      </c>
    </row>
    <row r="169" spans="1:5" ht="63.75">
      <c r="A169" s="37" t="s">
        <v>51</v>
      </c>
      <c r="E169" s="38" t="s">
        <v>850</v>
      </c>
    </row>
    <row r="170" spans="1:5" ht="89.25">
      <c r="A170" t="s">
        <v>53</v>
      </c>
      <c r="E170" s="36" t="s">
        <v>851</v>
      </c>
    </row>
    <row r="171" spans="1:16" ht="12.75">
      <c r="A171" s="25" t="s">
        <v>45</v>
      </c>
      <c s="29" t="s">
        <v>385</v>
      </c>
      <c s="29" t="s">
        <v>433</v>
      </c>
      <c s="25" t="s">
        <v>47</v>
      </c>
      <c s="30" t="s">
        <v>434</v>
      </c>
      <c s="31" t="s">
        <v>131</v>
      </c>
      <c s="32">
        <v>500.675</v>
      </c>
      <c s="33">
        <v>0</v>
      </c>
      <c s="34">
        <f>ROUND(ROUND(H171,2)*ROUND(G171,3),2)</f>
      </c>
      <c r="O171">
        <f>(I171*21)/100</f>
      </c>
      <c t="s">
        <v>23</v>
      </c>
    </row>
    <row r="172" spans="1:5" ht="12.75">
      <c r="A172" s="35" t="s">
        <v>50</v>
      </c>
      <c r="E172" s="36" t="s">
        <v>47</v>
      </c>
    </row>
    <row r="173" spans="1:5" ht="76.5">
      <c r="A173" s="37" t="s">
        <v>51</v>
      </c>
      <c r="E173" s="38" t="s">
        <v>852</v>
      </c>
    </row>
    <row r="174" spans="1:5" ht="51">
      <c r="A174" t="s">
        <v>53</v>
      </c>
      <c r="E174" s="36" t="s">
        <v>436</v>
      </c>
    </row>
    <row r="175" spans="1:16" ht="12.75">
      <c r="A175" s="25" t="s">
        <v>45</v>
      </c>
      <c s="29" t="s">
        <v>389</v>
      </c>
      <c s="29" t="s">
        <v>442</v>
      </c>
      <c s="25" t="s">
        <v>47</v>
      </c>
      <c s="30" t="s">
        <v>443</v>
      </c>
      <c s="31" t="s">
        <v>131</v>
      </c>
      <c s="32">
        <v>400.824</v>
      </c>
      <c s="33">
        <v>0</v>
      </c>
      <c s="34">
        <f>ROUND(ROUND(H175,2)*ROUND(G175,3),2)</f>
      </c>
      <c r="O175">
        <f>(I175*21)/100</f>
      </c>
      <c t="s">
        <v>23</v>
      </c>
    </row>
    <row r="176" spans="1:5" ht="12.75">
      <c r="A176" s="35" t="s">
        <v>50</v>
      </c>
      <c r="E176" s="36" t="s">
        <v>47</v>
      </c>
    </row>
    <row r="177" spans="1:5" ht="38.25">
      <c r="A177" s="37" t="s">
        <v>51</v>
      </c>
      <c r="E177" s="38" t="s">
        <v>853</v>
      </c>
    </row>
    <row r="178" spans="1:5" ht="51">
      <c r="A178" t="s">
        <v>53</v>
      </c>
      <c r="E178" s="36" t="s">
        <v>436</v>
      </c>
    </row>
    <row r="179" spans="1:16" ht="12.75">
      <c r="A179" s="25" t="s">
        <v>45</v>
      </c>
      <c s="29" t="s">
        <v>393</v>
      </c>
      <c s="29" t="s">
        <v>446</v>
      </c>
      <c s="25" t="s">
        <v>47</v>
      </c>
      <c s="30" t="s">
        <v>447</v>
      </c>
      <c s="31" t="s">
        <v>131</v>
      </c>
      <c s="32">
        <v>66.39</v>
      </c>
      <c s="33">
        <v>0</v>
      </c>
      <c s="34">
        <f>ROUND(ROUND(H179,2)*ROUND(G179,3),2)</f>
      </c>
      <c r="O179">
        <f>(I179*21)/100</f>
      </c>
      <c t="s">
        <v>23</v>
      </c>
    </row>
    <row r="180" spans="1:5" ht="12.75">
      <c r="A180" s="35" t="s">
        <v>50</v>
      </c>
      <c r="E180" s="36" t="s">
        <v>47</v>
      </c>
    </row>
    <row r="181" spans="1:5" ht="25.5">
      <c r="A181" s="37" t="s">
        <v>51</v>
      </c>
      <c r="E181" s="38" t="s">
        <v>854</v>
      </c>
    </row>
    <row r="182" spans="1:5" ht="51">
      <c r="A182" t="s">
        <v>53</v>
      </c>
      <c r="E182" s="36" t="s">
        <v>436</v>
      </c>
    </row>
    <row r="183" spans="1:18" ht="12.75" customHeight="1">
      <c r="A183" s="6" t="s">
        <v>43</v>
      </c>
      <c s="6"/>
      <c s="41" t="s">
        <v>79</v>
      </c>
      <c s="6"/>
      <c s="27" t="s">
        <v>449</v>
      </c>
      <c s="6"/>
      <c s="6"/>
      <c s="6"/>
      <c s="42">
        <f>0+Q183</f>
      </c>
      <c r="O183">
        <f>0+R183</f>
      </c>
      <c r="Q183">
        <f>0+I184+I188+I192+I196</f>
      </c>
      <c>
        <f>0+O184+O188+O192+O196</f>
      </c>
    </row>
    <row r="184" spans="1:16" ht="12.75">
      <c r="A184" s="25" t="s">
        <v>45</v>
      </c>
      <c s="29" t="s">
        <v>398</v>
      </c>
      <c s="29" t="s">
        <v>707</v>
      </c>
      <c s="25" t="s">
        <v>47</v>
      </c>
      <c s="30" t="s">
        <v>708</v>
      </c>
      <c s="31" t="s">
        <v>197</v>
      </c>
      <c s="32">
        <v>17</v>
      </c>
      <c s="33">
        <v>0</v>
      </c>
      <c s="34">
        <f>ROUND(ROUND(H184,2)*ROUND(G184,3),2)</f>
      </c>
      <c r="O184">
        <f>(I184*21)/100</f>
      </c>
      <c t="s">
        <v>23</v>
      </c>
    </row>
    <row r="185" spans="1:5" ht="12.75">
      <c r="A185" s="35" t="s">
        <v>50</v>
      </c>
      <c r="E185" s="36" t="s">
        <v>47</v>
      </c>
    </row>
    <row r="186" spans="1:5" ht="12.75">
      <c r="A186" s="37" t="s">
        <v>51</v>
      </c>
      <c r="E186" s="38" t="s">
        <v>855</v>
      </c>
    </row>
    <row r="187" spans="1:5" ht="242.25">
      <c r="A187" t="s">
        <v>53</v>
      </c>
      <c r="E187" s="36" t="s">
        <v>710</v>
      </c>
    </row>
    <row r="188" spans="1:16" ht="12.75">
      <c r="A188" s="25" t="s">
        <v>45</v>
      </c>
      <c s="29" t="s">
        <v>403</v>
      </c>
      <c s="29" t="s">
        <v>451</v>
      </c>
      <c s="25" t="s">
        <v>47</v>
      </c>
      <c s="30" t="s">
        <v>452</v>
      </c>
      <c s="31" t="s">
        <v>197</v>
      </c>
      <c s="32">
        <v>922</v>
      </c>
      <c s="33">
        <v>0</v>
      </c>
      <c s="34">
        <f>ROUND(ROUND(H188,2)*ROUND(G188,3),2)</f>
      </c>
      <c r="O188">
        <f>(I188*21)/100</f>
      </c>
      <c t="s">
        <v>23</v>
      </c>
    </row>
    <row r="189" spans="1:5" ht="12.75">
      <c r="A189" s="35" t="s">
        <v>50</v>
      </c>
      <c r="E189" s="36" t="s">
        <v>47</v>
      </c>
    </row>
    <row r="190" spans="1:5" ht="63.75">
      <c r="A190" s="37" t="s">
        <v>51</v>
      </c>
      <c r="E190" s="38" t="s">
        <v>856</v>
      </c>
    </row>
    <row r="191" spans="1:5" ht="242.25">
      <c r="A191" t="s">
        <v>53</v>
      </c>
      <c r="E191" s="36" t="s">
        <v>454</v>
      </c>
    </row>
    <row r="192" spans="1:16" ht="12.75">
      <c r="A192" s="25" t="s">
        <v>45</v>
      </c>
      <c s="29" t="s">
        <v>408</v>
      </c>
      <c s="29" t="s">
        <v>712</v>
      </c>
      <c s="25" t="s">
        <v>47</v>
      </c>
      <c s="30" t="s">
        <v>713</v>
      </c>
      <c s="31" t="s">
        <v>144</v>
      </c>
      <c s="32">
        <v>1</v>
      </c>
      <c s="33">
        <v>0</v>
      </c>
      <c s="34">
        <f>ROUND(ROUND(H192,2)*ROUND(G192,3),2)</f>
      </c>
      <c r="O192">
        <f>(I192*21)/100</f>
      </c>
      <c t="s">
        <v>23</v>
      </c>
    </row>
    <row r="193" spans="1:5" ht="12.75">
      <c r="A193" s="35" t="s">
        <v>50</v>
      </c>
      <c r="E193" s="36" t="s">
        <v>47</v>
      </c>
    </row>
    <row r="194" spans="1:5" ht="25.5">
      <c r="A194" s="37" t="s">
        <v>51</v>
      </c>
      <c r="E194" s="38" t="s">
        <v>857</v>
      </c>
    </row>
    <row r="195" spans="1:5" ht="153">
      <c r="A195" t="s">
        <v>53</v>
      </c>
      <c r="E195" s="36" t="s">
        <v>715</v>
      </c>
    </row>
    <row r="196" spans="1:16" ht="12.75">
      <c r="A196" s="25" t="s">
        <v>45</v>
      </c>
      <c s="29" t="s">
        <v>413</v>
      </c>
      <c s="29" t="s">
        <v>858</v>
      </c>
      <c s="25" t="s">
        <v>47</v>
      </c>
      <c s="30" t="s">
        <v>859</v>
      </c>
      <c s="31" t="s">
        <v>144</v>
      </c>
      <c s="32">
        <v>10</v>
      </c>
      <c s="33">
        <v>0</v>
      </c>
      <c s="34">
        <f>ROUND(ROUND(H196,2)*ROUND(G196,3),2)</f>
      </c>
      <c r="O196">
        <f>(I196*21)/100</f>
      </c>
      <c t="s">
        <v>23</v>
      </c>
    </row>
    <row r="197" spans="1:5" ht="12.75">
      <c r="A197" s="35" t="s">
        <v>50</v>
      </c>
      <c r="E197" s="36" t="s">
        <v>47</v>
      </c>
    </row>
    <row r="198" spans="1:5" ht="51">
      <c r="A198" s="37" t="s">
        <v>51</v>
      </c>
      <c r="E198" s="38" t="s">
        <v>860</v>
      </c>
    </row>
    <row r="199" spans="1:5" ht="12.75">
      <c r="A199" t="s">
        <v>53</v>
      </c>
      <c r="E199" s="36" t="s">
        <v>861</v>
      </c>
    </row>
    <row r="200" spans="1:18" ht="12.75" customHeight="1">
      <c r="A200" s="6" t="s">
        <v>43</v>
      </c>
      <c s="6"/>
      <c s="41" t="s">
        <v>40</v>
      </c>
      <c s="6"/>
      <c s="27" t="s">
        <v>141</v>
      </c>
      <c s="6"/>
      <c s="6"/>
      <c s="6"/>
      <c s="42">
        <f>0+Q200</f>
      </c>
      <c r="O200">
        <f>0+R200</f>
      </c>
      <c r="Q200">
        <f>0+I201+I205+I209+I213+I217+I221+I225</f>
      </c>
      <c>
        <f>0+O201+O205+O209+O213+O217+O221+O225</f>
      </c>
    </row>
    <row r="201" spans="1:16" ht="12.75">
      <c r="A201" s="25" t="s">
        <v>45</v>
      </c>
      <c s="29" t="s">
        <v>418</v>
      </c>
      <c s="29" t="s">
        <v>862</v>
      </c>
      <c s="25" t="s">
        <v>47</v>
      </c>
      <c s="30" t="s">
        <v>863</v>
      </c>
      <c s="31" t="s">
        <v>197</v>
      </c>
      <c s="32">
        <v>10</v>
      </c>
      <c s="33">
        <v>0</v>
      </c>
      <c s="34">
        <f>ROUND(ROUND(H201,2)*ROUND(G201,3),2)</f>
      </c>
      <c r="O201">
        <f>(I201*21)/100</f>
      </c>
      <c t="s">
        <v>23</v>
      </c>
    </row>
    <row r="202" spans="1:5" ht="12.75">
      <c r="A202" s="35" t="s">
        <v>50</v>
      </c>
      <c r="E202" s="36" t="s">
        <v>47</v>
      </c>
    </row>
    <row r="203" spans="1:5" ht="38.25">
      <c r="A203" s="37" t="s">
        <v>51</v>
      </c>
      <c r="E203" s="38" t="s">
        <v>864</v>
      </c>
    </row>
    <row r="204" spans="1:5" ht="63.75">
      <c r="A204" t="s">
        <v>53</v>
      </c>
      <c r="E204" s="36" t="s">
        <v>865</v>
      </c>
    </row>
    <row r="205" spans="1:16" ht="12.75">
      <c r="A205" s="25" t="s">
        <v>45</v>
      </c>
      <c s="29" t="s">
        <v>422</v>
      </c>
      <c s="29" t="s">
        <v>866</v>
      </c>
      <c s="25" t="s">
        <v>47</v>
      </c>
      <c s="30" t="s">
        <v>867</v>
      </c>
      <c s="31" t="s">
        <v>197</v>
      </c>
      <c s="32">
        <v>10</v>
      </c>
      <c s="33">
        <v>0</v>
      </c>
      <c s="34">
        <f>ROUND(ROUND(H205,2)*ROUND(G205,3),2)</f>
      </c>
      <c r="O205">
        <f>(I205*21)/100</f>
      </c>
      <c t="s">
        <v>23</v>
      </c>
    </row>
    <row r="206" spans="1:5" ht="12.75">
      <c r="A206" s="35" t="s">
        <v>50</v>
      </c>
      <c r="E206" s="36" t="s">
        <v>47</v>
      </c>
    </row>
    <row r="207" spans="1:5" ht="25.5">
      <c r="A207" s="37" t="s">
        <v>51</v>
      </c>
      <c r="E207" s="38" t="s">
        <v>868</v>
      </c>
    </row>
    <row r="208" spans="1:5" ht="38.25">
      <c r="A208" t="s">
        <v>53</v>
      </c>
      <c r="E208" s="36" t="s">
        <v>869</v>
      </c>
    </row>
    <row r="209" spans="1:16" ht="12.75">
      <c r="A209" s="25" t="s">
        <v>45</v>
      </c>
      <c s="29" t="s">
        <v>427</v>
      </c>
      <c s="29" t="s">
        <v>870</v>
      </c>
      <c s="25" t="s">
        <v>47</v>
      </c>
      <c s="30" t="s">
        <v>871</v>
      </c>
      <c s="31" t="s">
        <v>144</v>
      </c>
      <c s="32">
        <v>1</v>
      </c>
      <c s="33">
        <v>0</v>
      </c>
      <c s="34">
        <f>ROUND(ROUND(H209,2)*ROUND(G209,3),2)</f>
      </c>
      <c r="O209">
        <f>(I209*21)/100</f>
      </c>
      <c t="s">
        <v>23</v>
      </c>
    </row>
    <row r="210" spans="1:5" ht="12.75">
      <c r="A210" s="35" t="s">
        <v>50</v>
      </c>
      <c r="E210" s="36" t="s">
        <v>47</v>
      </c>
    </row>
    <row r="211" spans="1:5" ht="51">
      <c r="A211" s="37" t="s">
        <v>51</v>
      </c>
      <c r="E211" s="38" t="s">
        <v>872</v>
      </c>
    </row>
    <row r="212" spans="1:5" ht="25.5">
      <c r="A212" t="s">
        <v>53</v>
      </c>
      <c r="E212" s="36" t="s">
        <v>873</v>
      </c>
    </row>
    <row r="213" spans="1:16" ht="12.75">
      <c r="A213" s="25" t="s">
        <v>45</v>
      </c>
      <c s="29" t="s">
        <v>432</v>
      </c>
      <c s="29" t="s">
        <v>733</v>
      </c>
      <c s="25" t="s">
        <v>47</v>
      </c>
      <c s="30" t="s">
        <v>734</v>
      </c>
      <c s="31" t="s">
        <v>197</v>
      </c>
      <c s="32">
        <v>14.88</v>
      </c>
      <c s="33">
        <v>0</v>
      </c>
      <c s="34">
        <f>ROUND(ROUND(H213,2)*ROUND(G213,3),2)</f>
      </c>
      <c r="O213">
        <f>(I213*21)/100</f>
      </c>
      <c t="s">
        <v>23</v>
      </c>
    </row>
    <row r="214" spans="1:5" ht="12.75">
      <c r="A214" s="35" t="s">
        <v>50</v>
      </c>
      <c r="E214" s="36" t="s">
        <v>47</v>
      </c>
    </row>
    <row r="215" spans="1:5" ht="38.25">
      <c r="A215" s="37" t="s">
        <v>51</v>
      </c>
      <c r="E215" s="38" t="s">
        <v>874</v>
      </c>
    </row>
    <row r="216" spans="1:5" ht="51">
      <c r="A216" t="s">
        <v>53</v>
      </c>
      <c r="E216" s="36" t="s">
        <v>736</v>
      </c>
    </row>
    <row r="217" spans="1:16" ht="12.75">
      <c r="A217" s="25" t="s">
        <v>45</v>
      </c>
      <c s="29" t="s">
        <v>437</v>
      </c>
      <c s="29" t="s">
        <v>763</v>
      </c>
      <c s="25" t="s">
        <v>47</v>
      </c>
      <c s="30" t="s">
        <v>764</v>
      </c>
      <c s="31" t="s">
        <v>105</v>
      </c>
      <c s="32">
        <v>33.46</v>
      </c>
      <c s="33">
        <v>0</v>
      </c>
      <c s="34">
        <f>ROUND(ROUND(H217,2)*ROUND(G217,3),2)</f>
      </c>
      <c r="O217">
        <f>(I217*21)/100</f>
      </c>
      <c t="s">
        <v>23</v>
      </c>
    </row>
    <row r="218" spans="1:5" ht="12.75">
      <c r="A218" s="35" t="s">
        <v>50</v>
      </c>
      <c r="E218" s="36" t="s">
        <v>47</v>
      </c>
    </row>
    <row r="219" spans="1:5" ht="114.75">
      <c r="A219" s="37" t="s">
        <v>51</v>
      </c>
      <c r="E219" s="38" t="s">
        <v>875</v>
      </c>
    </row>
    <row r="220" spans="1:5" ht="102">
      <c r="A220" t="s">
        <v>53</v>
      </c>
      <c r="E220" s="36" t="s">
        <v>539</v>
      </c>
    </row>
    <row r="221" spans="1:16" ht="12.75">
      <c r="A221" s="25" t="s">
        <v>45</v>
      </c>
      <c s="29" t="s">
        <v>441</v>
      </c>
      <c s="29" t="s">
        <v>536</v>
      </c>
      <c s="25" t="s">
        <v>47</v>
      </c>
      <c s="30" t="s">
        <v>537</v>
      </c>
      <c s="31" t="s">
        <v>105</v>
      </c>
      <c s="32">
        <v>9.219</v>
      </c>
      <c s="33">
        <v>0</v>
      </c>
      <c s="34">
        <f>ROUND(ROUND(H221,2)*ROUND(G221,3),2)</f>
      </c>
      <c r="O221">
        <f>(I221*21)/100</f>
      </c>
      <c t="s">
        <v>23</v>
      </c>
    </row>
    <row r="222" spans="1:5" ht="12.75">
      <c r="A222" s="35" t="s">
        <v>50</v>
      </c>
      <c r="E222" s="36" t="s">
        <v>47</v>
      </c>
    </row>
    <row r="223" spans="1:5" ht="89.25">
      <c r="A223" s="37" t="s">
        <v>51</v>
      </c>
      <c r="E223" s="38" t="s">
        <v>876</v>
      </c>
    </row>
    <row r="224" spans="1:5" ht="102">
      <c r="A224" t="s">
        <v>53</v>
      </c>
      <c r="E224" s="36" t="s">
        <v>539</v>
      </c>
    </row>
    <row r="225" spans="1:16" ht="12.75">
      <c r="A225" s="25" t="s">
        <v>45</v>
      </c>
      <c s="29" t="s">
        <v>445</v>
      </c>
      <c s="29" t="s">
        <v>877</v>
      </c>
      <c s="25" t="s">
        <v>56</v>
      </c>
      <c s="30" t="s">
        <v>878</v>
      </c>
      <c s="31" t="s">
        <v>197</v>
      </c>
      <c s="32">
        <v>0.785</v>
      </c>
      <c s="33">
        <v>0</v>
      </c>
      <c s="34">
        <f>ROUND(ROUND(H225,2)*ROUND(G225,3),2)</f>
      </c>
      <c r="O225">
        <f>(I225*21)/100</f>
      </c>
      <c t="s">
        <v>23</v>
      </c>
    </row>
    <row r="226" spans="1:5" ht="12.75">
      <c r="A226" s="35" t="s">
        <v>50</v>
      </c>
      <c r="E226" s="36" t="s">
        <v>47</v>
      </c>
    </row>
    <row r="227" spans="1:5" ht="89.25">
      <c r="A227" s="37" t="s">
        <v>51</v>
      </c>
      <c r="E227" s="38" t="s">
        <v>879</v>
      </c>
    </row>
    <row r="228" spans="1:5" ht="114.75">
      <c r="A228" t="s">
        <v>53</v>
      </c>
      <c r="E228" s="36" t="s">
        <v>880</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881</v>
      </c>
      <c s="39">
        <f>0+I8</f>
      </c>
      <c r="O3" t="s">
        <v>19</v>
      </c>
      <c t="s">
        <v>23</v>
      </c>
    </row>
    <row r="4" spans="1:16" ht="15" customHeight="1">
      <c r="A4" t="s">
        <v>17</v>
      </c>
      <c s="16" t="s">
        <v>18</v>
      </c>
      <c s="17" t="s">
        <v>881</v>
      </c>
      <c s="6"/>
      <c s="18" t="s">
        <v>882</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74</v>
      </c>
      <c s="19"/>
      <c s="27" t="s">
        <v>402</v>
      </c>
      <c s="19"/>
      <c s="19"/>
      <c s="19"/>
      <c s="28">
        <f>0+Q8</f>
      </c>
      <c r="O8">
        <f>0+R8</f>
      </c>
      <c r="Q8">
        <f>0+I9</f>
      </c>
      <c>
        <f>0+O9</f>
      </c>
    </row>
    <row r="9" spans="1:16" ht="12.75">
      <c r="A9" s="25" t="s">
        <v>45</v>
      </c>
      <c s="29" t="s">
        <v>29</v>
      </c>
      <c s="29" t="s">
        <v>883</v>
      </c>
      <c s="25" t="s">
        <v>56</v>
      </c>
      <c s="30" t="s">
        <v>882</v>
      </c>
      <c s="31" t="s">
        <v>58</v>
      </c>
      <c s="32">
        <v>1</v>
      </c>
      <c s="33">
        <v>0</v>
      </c>
      <c s="34">
        <f>ROUND(ROUND(H9,2)*ROUND(G9,3),2)</f>
      </c>
      <c r="O9">
        <f>(I9*21)/100</f>
      </c>
      <c t="s">
        <v>23</v>
      </c>
    </row>
    <row r="10" spans="1:5" ht="12.75">
      <c r="A10" s="35" t="s">
        <v>50</v>
      </c>
      <c r="E10" s="36" t="s">
        <v>47</v>
      </c>
    </row>
    <row r="11" spans="1:5" ht="178.5">
      <c r="A11" s="37" t="s">
        <v>51</v>
      </c>
      <c r="E11" s="38" t="s">
        <v>884</v>
      </c>
    </row>
    <row r="12" spans="1:5" ht="12.75">
      <c r="A12" t="s">
        <v>53</v>
      </c>
      <c r="E12" s="36" t="s">
        <v>47</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885</v>
      </c>
      <c s="39">
        <f>0+I8</f>
      </c>
      <c r="O3" t="s">
        <v>19</v>
      </c>
      <c t="s">
        <v>23</v>
      </c>
    </row>
    <row r="4" spans="1:16" ht="15" customHeight="1">
      <c r="A4" t="s">
        <v>17</v>
      </c>
      <c s="16" t="s">
        <v>18</v>
      </c>
      <c s="17" t="s">
        <v>885</v>
      </c>
      <c s="6"/>
      <c s="18" t="s">
        <v>886</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74</v>
      </c>
      <c s="19"/>
      <c s="27" t="s">
        <v>402</v>
      </c>
      <c s="19"/>
      <c s="19"/>
      <c s="19"/>
      <c s="28">
        <f>0+Q8</f>
      </c>
      <c r="O8">
        <f>0+R8</f>
      </c>
      <c r="Q8">
        <f>0+I9</f>
      </c>
      <c>
        <f>0+O9</f>
      </c>
    </row>
    <row r="9" spans="1:16" ht="12.75">
      <c r="A9" s="25" t="s">
        <v>45</v>
      </c>
      <c s="29" t="s">
        <v>29</v>
      </c>
      <c s="29" t="s">
        <v>883</v>
      </c>
      <c s="25" t="s">
        <v>273</v>
      </c>
      <c s="30" t="s">
        <v>886</v>
      </c>
      <c s="31" t="s">
        <v>58</v>
      </c>
      <c s="32">
        <v>1</v>
      </c>
      <c s="33">
        <v>0</v>
      </c>
      <c s="34">
        <f>ROUND(ROUND(H9,2)*ROUND(G9,3),2)</f>
      </c>
      <c r="O9">
        <f>(I9*21)/100</f>
      </c>
      <c t="s">
        <v>23</v>
      </c>
    </row>
    <row r="10" spans="1:5" ht="12.75">
      <c r="A10" s="35" t="s">
        <v>50</v>
      </c>
      <c r="E10" s="36" t="s">
        <v>47</v>
      </c>
    </row>
    <row r="11" spans="1:5" ht="178.5">
      <c r="A11" s="37" t="s">
        <v>51</v>
      </c>
      <c r="E11" s="38" t="s">
        <v>884</v>
      </c>
    </row>
    <row r="12" spans="1:5" ht="12.75">
      <c r="A12" t="s">
        <v>53</v>
      </c>
      <c r="E12" s="36" t="s">
        <v>47</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887</v>
      </c>
      <c s="39">
        <f>0+I8</f>
      </c>
      <c r="O3" t="s">
        <v>19</v>
      </c>
      <c t="s">
        <v>23</v>
      </c>
    </row>
    <row r="4" spans="1:16" ht="15" customHeight="1">
      <c r="A4" t="s">
        <v>17</v>
      </c>
      <c s="16" t="s">
        <v>18</v>
      </c>
      <c s="17" t="s">
        <v>887</v>
      </c>
      <c s="6"/>
      <c s="18" t="s">
        <v>888</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74</v>
      </c>
      <c s="19"/>
      <c s="27" t="s">
        <v>402</v>
      </c>
      <c s="19"/>
      <c s="19"/>
      <c s="19"/>
      <c s="28">
        <f>0+Q8</f>
      </c>
      <c r="O8">
        <f>0+R8</f>
      </c>
      <c r="Q8">
        <f>0+I9</f>
      </c>
      <c>
        <f>0+O9</f>
      </c>
    </row>
    <row r="9" spans="1:16" ht="12.75">
      <c r="A9" s="25" t="s">
        <v>45</v>
      </c>
      <c s="29" t="s">
        <v>29</v>
      </c>
      <c s="29" t="s">
        <v>883</v>
      </c>
      <c s="25" t="s">
        <v>889</v>
      </c>
      <c s="30" t="s">
        <v>882</v>
      </c>
      <c s="31" t="s">
        <v>58</v>
      </c>
      <c s="32">
        <v>1</v>
      </c>
      <c s="33">
        <v>0</v>
      </c>
      <c s="34">
        <f>ROUND(ROUND(H9,2)*ROUND(G9,3),2)</f>
      </c>
      <c r="O9">
        <f>(I9*21)/100</f>
      </c>
      <c t="s">
        <v>23</v>
      </c>
    </row>
    <row r="10" spans="1:5" ht="12.75">
      <c r="A10" s="35" t="s">
        <v>50</v>
      </c>
      <c r="E10" s="36" t="s">
        <v>47</v>
      </c>
    </row>
    <row r="11" spans="1:5" ht="178.5">
      <c r="A11" s="37" t="s">
        <v>51</v>
      </c>
      <c r="E11" s="38" t="s">
        <v>884</v>
      </c>
    </row>
    <row r="12" spans="1:5" ht="12.75">
      <c r="A12" t="s">
        <v>53</v>
      </c>
      <c r="E12" s="36" t="s">
        <v>47</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D6D02840B944C546A8FFB3BEE68E8FD7" ma:contentTypeVersion="34" ma:contentTypeDescription="Vytvoří nový dokument" ma:contentTypeScope="" ma:versionID="08bf69d0f21ee3c094b2d8d3dd350278">
  <xsd:schema xmlns:xsd="http://www.w3.org/2001/XMLSchema" xmlns:xs="http://www.w3.org/2001/XMLSchema" xmlns:p="http://schemas.microsoft.com/office/2006/metadata/properties" xmlns:ns1="http://schemas.microsoft.com/sharepoint/v3" xmlns:ns2="1c5afdd9-10a7-4471-939e-3b6fefddb120" xmlns:ns3="1b0a2e31-377b-4a4f-8b74-191dd8e2e1a2" xmlns:ns4="http://schemas.microsoft.com/sharepoint/v3/fields" targetNamespace="http://schemas.microsoft.com/office/2006/metadata/properties" ma:root="true" ma:fieldsID="f7465094cdbbedec705ec572e191717b" ns1:_="" ns2:_="" ns3:_="" ns4:_="">
    <xsd:import namespace="http://schemas.microsoft.com/sharepoint/v3"/>
    <xsd:import namespace="1c5afdd9-10a7-4471-939e-3b6fefddb120"/>
    <xsd:import namespace="1b0a2e31-377b-4a4f-8b74-191dd8e2e1a2"/>
    <xsd:import namespace="http://schemas.microsoft.com/sharepoint/v3/fields"/>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element ref="ns3:MediaServiceGenerationTime" minOccurs="0"/>
                <xsd:element ref="ns3:MediaServiceEventHashCode" minOccurs="0"/>
                <xsd:element ref="ns3:A" minOccurs="0"/>
                <xsd:element ref="ns1:ClientSideApplicationId" minOccurs="0"/>
                <xsd:element ref="ns1:PageLayoutType" minOccurs="0"/>
                <xsd:element ref="ns1:CanvasContent1" minOccurs="0"/>
                <xsd:element ref="ns1:BannerImageUrl" minOccurs="0"/>
                <xsd:element ref="ns1:BannerImageOffset" minOccurs="0"/>
                <xsd:element ref="ns4:Description" minOccurs="0"/>
                <xsd:element ref="ns1:PromotedState" minOccurs="0"/>
                <xsd:element ref="ns3:MediaServiceAutoKeyPoints" minOccurs="0"/>
                <xsd:element ref="ns3:MediaServiceKeyPoints" minOccurs="0"/>
                <xsd:element ref="ns3:Odkaz" minOccurs="0"/>
                <xsd:element ref="ns3:MediaLengthInSeconds" minOccurs="0"/>
                <xsd:element ref="ns3:Pozn_x00e1_mka" minOccurs="0"/>
                <xsd:element ref="ns2:TaxCatchAll" minOccurs="0"/>
                <xsd:element ref="ns3:lcf76f155ced4ddcb4097134ff3c332f" minOccurs="0"/>
                <xsd:element ref="ns3: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lientSideApplicationId" ma:index="20" nillable="true" ma:displayName="ID stránky klientské aplikace" ma:description="ID stránky klientské aplikace" ma:hidden="true" ma:internalName="ClientSideApplicationId">
      <xsd:simpleType>
        <xsd:restriction base="dms:Unknown"/>
      </xsd:simpleType>
    </xsd:element>
    <xsd:element name="PageLayoutType" ma:index="21" nillable="true" ma:displayName="Typ rozložení stránky" ma:description="Typ rozložení stránky" ma:hidden="true" ma:internalName="PageLayoutType">
      <xsd:simpleType>
        <xsd:restriction base="dms:Text">
          <xsd:maxLength value="255"/>
        </xsd:restriction>
      </xsd:simpleType>
    </xsd:element>
    <xsd:element name="CanvasContent1" ma:index="22" nillable="true" ma:displayName="Obsah plátna pro vytváření webového obsahu" ma:description="V tomto sloupci se ukládá obsah plátna pro vytváření webového obsahu na stránce webu." ma:internalName="CanvasContent1" ma:readOnly="false">
      <xsd:simpleType>
        <xsd:restriction base="dms:Unknown"/>
      </xsd:simpleType>
    </xsd:element>
    <xsd:element name="BannerImageUrl" ma:index="23" nillable="true" ma:displayName="Adresa URL obrázku banneru" ma:description="Adresa URL obrázku banneru" ma:internalName="BannerImageUrl"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BannerImageOffset" ma:index="24" nillable="true" ma:displayName="Posun obrázku banneru" ma:description="Posun obrázku banneru" ma:hidden="true" ma:internalName="BannerImageOffset">
      <xsd:simpleType>
        <xsd:restriction base="dms:Text"/>
      </xsd:simpleType>
    </xsd:element>
    <xsd:element name="PromotedState" ma:index="26" nillable="true" ma:displayName="Stav se zvýšenou úrovní" ma:default="0" ma:description="" ma:internalName="PromotedState"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1c5afdd9-10a7-4471-939e-3b6fefddb120" elementFormDefault="qualified">
    <xsd:import namespace="http://schemas.microsoft.com/office/2006/documentManagement/types"/>
    <xsd:import namespace="http://schemas.microsoft.com/office/infopath/2007/PartnerControls"/>
    <xsd:element name="SharedWithUsers" ma:index="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dílené s podrobnostmi" ma:internalName="SharedWithDetails" ma:readOnly="true">
      <xsd:simpleType>
        <xsd:restriction base="dms:Note">
          <xsd:maxLength value="255"/>
        </xsd:restriction>
      </xsd:simpleType>
    </xsd:element>
    <xsd:element name="TaxCatchAll" ma:index="32" nillable="true" ma:displayName="Taxonomy Catch All Column" ma:hidden="true" ma:list="{288e5711-1c27-48ea-9f57-f75b0e4f0198}" ma:internalName="TaxCatchAll" ma:showField="CatchAllData" ma:web="1c5afdd9-10a7-4471-939e-3b6fefddb120">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1b0a2e31-377b-4a4f-8b74-191dd8e2e1a2"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A" ma:index="19" nillable="true" ma:displayName="A" ma:format="Image" ma:internalName="A">
      <xsd:complexType>
        <xsd:complexContent>
          <xsd:extension base="dms:URL">
            <xsd:sequence>
              <xsd:element name="Url" type="dms:ValidUrl" minOccurs="0" nillable="true"/>
              <xsd:element name="Description" type="xsd:string" nillable="true"/>
            </xsd:sequence>
          </xsd:extension>
        </xsd:complexContent>
      </xsd:complexType>
    </xsd:element>
    <xsd:element name="MediaServiceAutoKeyPoints" ma:index="27" nillable="true" ma:displayName="MediaServiceAutoKeyPoints" ma:hidden="true" ma:internalName="MediaServiceAutoKeyPoints" ma:readOnly="true">
      <xsd:simpleType>
        <xsd:restriction base="dms:Note"/>
      </xsd:simpleType>
    </xsd:element>
    <xsd:element name="MediaServiceKeyPoints" ma:index="28" nillable="true" ma:displayName="KeyPoints" ma:internalName="MediaServiceKeyPoints" ma:readOnly="true">
      <xsd:simpleType>
        <xsd:restriction base="dms:Note">
          <xsd:maxLength value="255"/>
        </xsd:restriction>
      </xsd:simpleType>
    </xsd:element>
    <xsd:element name="Odkaz" ma:index="29" nillable="true" ma:displayName="Odkaz" ma:format="Hyperlink" ma:internalName="Odkaz">
      <xsd:complexType>
        <xsd:complexContent>
          <xsd:extension base="dms:URL">
            <xsd:sequence>
              <xsd:element name="Url" type="dms:ValidUrl" minOccurs="0" nillable="true"/>
              <xsd:element name="Description" type="xsd:string" nillable="true"/>
            </xsd:sequence>
          </xsd:extension>
        </xsd:complexContent>
      </xsd:complexType>
    </xsd:element>
    <xsd:element name="MediaLengthInSeconds" ma:index="30" nillable="true" ma:displayName="Length (seconds)" ma:internalName="MediaLengthInSeconds" ma:readOnly="true">
      <xsd:simpleType>
        <xsd:restriction base="dms:Unknown"/>
      </xsd:simpleType>
    </xsd:element>
    <xsd:element name="Pozn_x00e1_mka" ma:index="31" nillable="true" ma:displayName="Poznámka" ma:format="Dropdown" ma:internalName="Pozn_x00e1_mka">
      <xsd:simpleType>
        <xsd:restriction base="dms:Text">
          <xsd:maxLength value="255"/>
        </xsd:restriction>
      </xsd:simpleType>
    </xsd:element>
    <xsd:element name="lcf76f155ced4ddcb4097134ff3c332f" ma:index="34" nillable="true" ma:taxonomy="true" ma:internalName="lcf76f155ced4ddcb4097134ff3c332f" ma:taxonomyFieldName="MediaServiceImageTags" ma:displayName="Značky obrázků" ma:readOnly="false" ma:fieldId="{5cf76f15-5ced-4ddc-b409-7134ff3c332f}" ma:taxonomyMulti="true" ma:sspId="e55adb0b-e27a-463e-bbaa-ef01d4c7bcfc" ma:termSetId="09814cd3-568e-fe90-9814-8d621ff8fb84" ma:anchorId="fba54fb3-c3e1-fe81-a776-ca4b69148c4d" ma:open="true" ma:isKeyword="false">
      <xsd:complexType>
        <xsd:sequence>
          <xsd:element ref="pc:Terms" minOccurs="0" maxOccurs="1"/>
        </xsd:sequence>
      </xsd:complexType>
    </xsd:element>
    <xsd:element name="_Flow_SignoffStatus" ma:index="35" nillable="true" ma:displayName="Stav odsouhlasení" ma:internalName="Stav_x0020_odsouhlasen_x00ed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Description" ma:index="25" nillable="true" ma:displayName="Popis" ma:internalName="Description"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ClientSideApplicationId xmlns="http://schemas.microsoft.com/sharepoint/v3" xsi:nil="true"/>
    <lcf76f155ced4ddcb4097134ff3c332f xmlns="1b0a2e31-377b-4a4f-8b74-191dd8e2e1a2">
      <Terms xmlns="http://schemas.microsoft.com/office/infopath/2007/PartnerControls"/>
    </lcf76f155ced4ddcb4097134ff3c332f>
    <CanvasContent1 xmlns="http://schemas.microsoft.com/sharepoint/v3" xsi:nil="true"/>
    <BannerImageUrl xmlns="http://schemas.microsoft.com/sharepoint/v3">
      <Url xsi:nil="true"/>
      <Description xsi:nil="true"/>
    </BannerImageUrl>
    <Odkaz xmlns="1b0a2e31-377b-4a4f-8b74-191dd8e2e1a2">
      <Url xsi:nil="true"/>
      <Description xsi:nil="true"/>
    </Odkaz>
    <_Flow_SignoffStatus xmlns="1b0a2e31-377b-4a4f-8b74-191dd8e2e1a2" xsi:nil="true"/>
    <PageLayoutType xmlns="http://schemas.microsoft.com/sharepoint/v3" xsi:nil="true"/>
    <BannerImageOffset xmlns="http://schemas.microsoft.com/sharepoint/v3" xsi:nil="true"/>
    <A xmlns="1b0a2e31-377b-4a4f-8b74-191dd8e2e1a2">
      <Url xsi:nil="true"/>
      <Description xsi:nil="true"/>
    </A>
    <TaxCatchAll xmlns="1c5afdd9-10a7-4471-939e-3b6fefddb120" xsi:nil="true"/>
    <Pozn_x00e1_mka xmlns="1b0a2e31-377b-4a4f-8b74-191dd8e2e1a2" xsi:nil="true"/>
  </documentManagement>
</p:properties>
</file>

<file path=customXml/itemProps1.xml><?xml version="1.0" encoding="utf-8"?>
<ds:datastoreItem xmlns:ds="http://schemas.openxmlformats.org/officeDocument/2006/customXml" ds:itemID="{F9B50B5E-A646-4DEB-AE79-8F060C57AB63}"/>
</file>

<file path=customXml/itemProps2.xml><?xml version="1.0" encoding="utf-8"?>
<ds:datastoreItem xmlns:ds="http://schemas.openxmlformats.org/officeDocument/2006/customXml" ds:itemID="{75752C85-6E2C-47AF-A818-A9AC4282F804}"/>
</file>

<file path=customXml/itemProps3.xml><?xml version="1.0" encoding="utf-8"?>
<ds:datastoreItem xmlns:ds="http://schemas.openxmlformats.org/officeDocument/2006/customXml" ds:itemID="{A1A8912F-B4B6-4029-91D0-327016C6E249}"/>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0x010100D6D02840B944C546A8FFB3BEE68E8FD7</vt:lpwstr>
  </property>
</Properties>
</file>